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ersonal Data\My Documents\Productividad mensual\2025\"/>
    </mc:Choice>
  </mc:AlternateContent>
  <xr:revisionPtr revIDLastSave="0" documentId="13_ncr:1_{B84B52C4-EBB5-4A11-896B-F746169B695B}" xr6:coauthVersionLast="36" xr6:coauthVersionMax="47" xr10:uidLastSave="{00000000-0000-0000-0000-000000000000}"/>
  <bookViews>
    <workbookView xWindow="-105" yWindow="-105" windowWidth="23250" windowHeight="12450" xr2:uid="{75AA3A6A-46E8-4765-A730-9B4258EB680E}"/>
  </bookViews>
  <sheets>
    <sheet name="3TRIMESTRE"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01" i="3" l="1"/>
  <c r="L399" i="3"/>
  <c r="L398" i="3"/>
  <c r="L397" i="3"/>
  <c r="L396" i="3"/>
  <c r="L390" i="3"/>
  <c r="L389" i="3"/>
  <c r="L388" i="3"/>
  <c r="L387" i="3"/>
  <c r="L386" i="3"/>
  <c r="L385" i="3"/>
  <c r="L384" i="3"/>
  <c r="L383" i="3"/>
  <c r="L382" i="3"/>
  <c r="L381" i="3"/>
  <c r="L380" i="3"/>
  <c r="L379" i="3"/>
  <c r="L378" i="3"/>
  <c r="L377" i="3"/>
  <c r="L376" i="3"/>
  <c r="L374" i="3"/>
  <c r="L373" i="3"/>
  <c r="L372" i="3"/>
  <c r="L370" i="3"/>
  <c r="L369" i="3"/>
  <c r="L367" i="3"/>
  <c r="L365" i="3"/>
  <c r="L362" i="3"/>
  <c r="L361" i="3"/>
  <c r="L360" i="3"/>
  <c r="L358" i="3"/>
  <c r="L357" i="3"/>
  <c r="L355" i="3"/>
  <c r="L354" i="3"/>
  <c r="L353" i="3"/>
  <c r="L352" i="3"/>
  <c r="L351" i="3"/>
  <c r="L345" i="3"/>
  <c r="L344" i="3"/>
  <c r="L343" i="3"/>
  <c r="L341" i="3"/>
  <c r="L340" i="3"/>
  <c r="L339" i="3"/>
  <c r="L338" i="3"/>
  <c r="L336" i="3"/>
  <c r="L335" i="3"/>
  <c r="L331" i="3"/>
  <c r="L330" i="3"/>
  <c r="L329" i="3"/>
  <c r="L328" i="3"/>
  <c r="L327" i="3"/>
  <c r="L326" i="3"/>
  <c r="L324" i="3"/>
  <c r="L323" i="3"/>
  <c r="L322" i="3"/>
  <c r="L321" i="3"/>
  <c r="L320" i="3"/>
  <c r="L318" i="3"/>
  <c r="L316" i="3"/>
  <c r="L315" i="3"/>
  <c r="L314" i="3"/>
  <c r="L313" i="3"/>
  <c r="L312" i="3"/>
  <c r="L311" i="3"/>
  <c r="L310" i="3"/>
  <c r="L309" i="3"/>
  <c r="L308" i="3"/>
  <c r="L307" i="3"/>
  <c r="L306" i="3"/>
  <c r="L305" i="3"/>
  <c r="L304" i="3"/>
  <c r="L303" i="3"/>
  <c r="L302" i="3"/>
  <c r="L297" i="3"/>
  <c r="L296" i="3"/>
  <c r="L295" i="3"/>
  <c r="L294" i="3"/>
  <c r="L293" i="3"/>
  <c r="L292" i="3"/>
  <c r="L291" i="3"/>
  <c r="L289" i="3"/>
  <c r="L287" i="3"/>
  <c r="L285" i="3"/>
  <c r="L284" i="3"/>
  <c r="L283" i="3"/>
  <c r="L282" i="3"/>
  <c r="L281" i="3"/>
  <c r="L280" i="3"/>
  <c r="L279" i="3"/>
  <c r="L278" i="3"/>
  <c r="L277" i="3"/>
  <c r="L276" i="3"/>
  <c r="L275" i="3"/>
  <c r="L273" i="3"/>
  <c r="L271" i="3"/>
  <c r="L270" i="3"/>
  <c r="L269" i="3"/>
  <c r="L268" i="3"/>
  <c r="L267" i="3"/>
  <c r="L266" i="3"/>
  <c r="L265" i="3"/>
  <c r="L264" i="3"/>
  <c r="L263" i="3"/>
  <c r="L262" i="3"/>
  <c r="L259" i="3"/>
  <c r="L258" i="3"/>
  <c r="L257" i="3"/>
  <c r="L123" i="3" l="1"/>
  <c r="L122" i="3"/>
  <c r="L121" i="3"/>
  <c r="L120" i="3"/>
  <c r="L118" i="3"/>
  <c r="L117" i="3"/>
  <c r="L112" i="3"/>
  <c r="L111" i="3"/>
  <c r="L110" i="3"/>
  <c r="L109" i="3"/>
  <c r="L108" i="3"/>
  <c r="L106" i="3"/>
  <c r="L105" i="3"/>
  <c r="L100" i="3"/>
  <c r="L97" i="3"/>
  <c r="L96" i="3"/>
  <c r="L95" i="3"/>
  <c r="L94" i="3"/>
  <c r="L93" i="3"/>
  <c r="L92" i="3"/>
  <c r="L91" i="3"/>
  <c r="L90" i="3"/>
  <c r="L89" i="3"/>
  <c r="L88" i="3"/>
  <c r="L87" i="3"/>
  <c r="L83" i="3"/>
  <c r="L81" i="3"/>
  <c r="L80" i="3"/>
  <c r="L78" i="3"/>
  <c r="L77" i="3"/>
  <c r="L76" i="3"/>
  <c r="L75" i="3"/>
  <c r="L74" i="3"/>
  <c r="L72" i="3"/>
  <c r="L69" i="3"/>
  <c r="L68" i="3"/>
  <c r="L67" i="3"/>
  <c r="L66" i="3"/>
  <c r="L65" i="3"/>
  <c r="L64" i="3"/>
  <c r="L63" i="3"/>
  <c r="L62" i="3"/>
  <c r="L61" i="3"/>
  <c r="L60" i="3"/>
  <c r="L58" i="3"/>
  <c r="L57" i="3"/>
  <c r="L56" i="3"/>
  <c r="L54" i="3"/>
  <c r="L53" i="3"/>
  <c r="L52" i="3"/>
  <c r="L51" i="3"/>
  <c r="L50" i="3"/>
  <c r="L49" i="3"/>
  <c r="L47" i="3"/>
  <c r="L46" i="3"/>
  <c r="L45" i="3"/>
  <c r="L44" i="3"/>
  <c r="L43" i="3"/>
  <c r="L41" i="3"/>
  <c r="L40" i="3"/>
  <c r="L38" i="3"/>
  <c r="L35" i="3"/>
  <c r="L33" i="3"/>
  <c r="L32" i="3"/>
  <c r="L31" i="3"/>
  <c r="L27" i="3"/>
  <c r="L26" i="3"/>
  <c r="L23" i="3"/>
  <c r="L19" i="3"/>
  <c r="L17" i="3"/>
  <c r="L16" i="3"/>
  <c r="L13" i="3"/>
  <c r="L12" i="3"/>
  <c r="L11" i="3"/>
  <c r="L10" i="3"/>
  <c r="L6" i="3"/>
  <c r="L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Muñoz</author>
  </authors>
  <commentList>
    <comment ref="F1" authorId="0" shapeId="0" xr:uid="{95A8BF2E-995E-43C1-BACE-2583E4E72CC9}">
      <text>
        <r>
          <rPr>
            <b/>
            <sz val="9"/>
            <color indexed="81"/>
            <rFont val="Tahoma"/>
            <family val="2"/>
          </rPr>
          <t>Depto Cinvestav_1</t>
        </r>
      </text>
    </comment>
    <comment ref="G1" authorId="0" shapeId="0" xr:uid="{69DC6A91-9FE4-42CC-BB46-688932962008}">
      <text>
        <r>
          <rPr>
            <b/>
            <sz val="9"/>
            <color indexed="81"/>
            <rFont val="Tahoma"/>
            <family val="2"/>
          </rPr>
          <t>Depto Cinvestav_2</t>
        </r>
      </text>
    </comment>
    <comment ref="H1" authorId="0" shapeId="0" xr:uid="{BF21A21A-B6ED-4ED7-8EB2-34ABB80ED6F9}">
      <text>
        <r>
          <rPr>
            <b/>
            <sz val="9"/>
            <color indexed="81"/>
            <rFont val="Tahoma"/>
            <family val="2"/>
          </rPr>
          <t>Depto Cinvestav_3</t>
        </r>
      </text>
    </comment>
    <comment ref="I1" authorId="0" shapeId="0" xr:uid="{E5238D1C-98CC-4C8E-908B-8C4B7156585F}">
      <text>
        <r>
          <rPr>
            <b/>
            <sz val="9"/>
            <color indexed="81"/>
            <rFont val="Tahoma"/>
            <family val="2"/>
          </rPr>
          <t>Depto Cinvestav_4</t>
        </r>
      </text>
    </comment>
    <comment ref="J1" authorId="0" shapeId="0" xr:uid="{1CC07F0C-78F7-4031-94C8-FFDA6E864494}">
      <text>
        <r>
          <rPr>
            <b/>
            <sz val="9"/>
            <color indexed="81"/>
            <rFont val="Tahoma"/>
            <family val="2"/>
          </rPr>
          <t>Depto Cinvestav_5</t>
        </r>
      </text>
    </comment>
  </commentList>
</comments>
</file>

<file path=xl/sharedStrings.xml><?xml version="1.0" encoding="utf-8"?>
<sst xmlns="http://schemas.openxmlformats.org/spreadsheetml/2006/main" count="4605" uniqueCount="2178">
  <si>
    <t>CONSEC</t>
  </si>
  <si>
    <t>PROCITE</t>
  </si>
  <si>
    <t>REFERENCIA</t>
  </si>
  <si>
    <t>TIPO DOCUMENTO</t>
  </si>
  <si>
    <t>DC_1</t>
  </si>
  <si>
    <t>DC_2</t>
  </si>
  <si>
    <t>DC_3</t>
  </si>
  <si>
    <t>DC_4</t>
  </si>
  <si>
    <t>DC_5</t>
  </si>
  <si>
    <t>FUENTE DE FINANCIAMIENTO</t>
  </si>
  <si>
    <t>LINK</t>
  </si>
  <si>
    <t>DOI</t>
  </si>
  <si>
    <t>IDENTIFICADOR WOS</t>
  </si>
  <si>
    <t>TIPO DE OPEN ACCESS</t>
  </si>
  <si>
    <t>CATEGORÍA WOS</t>
  </si>
  <si>
    <t>CUARTIL</t>
  </si>
  <si>
    <t>POSICIÓN</t>
  </si>
  <si>
    <t>Article</t>
  </si>
  <si>
    <t>Review</t>
  </si>
  <si>
    <t>COMPUTACION</t>
  </si>
  <si>
    <t>FISICA</t>
  </si>
  <si>
    <t>UNIDAD GUADALAJARA</t>
  </si>
  <si>
    <t>UNIDAD QUERETARO</t>
  </si>
  <si>
    <t>UM RECURSOS DEL MAR</t>
  </si>
  <si>
    <t>UNIDAD MONTERREY</t>
  </si>
  <si>
    <t>BIOMEDICINA MOLECULAR</t>
  </si>
  <si>
    <t>UM FISICA APLICADA</t>
  </si>
  <si>
    <t>FISIOLOGIA, BIOFISICA Y NEUROCIENCIAS</t>
  </si>
  <si>
    <t>TOXICOLOGIA</t>
  </si>
  <si>
    <t>BIOLOGIA CELULAR</t>
  </si>
  <si>
    <t>BIOTECNOLOGIA Y BIOINGENIERIA</t>
  </si>
  <si>
    <t>CONTROL AUTOMATICO</t>
  </si>
  <si>
    <t>UNIDAD SALTILLO</t>
  </si>
  <si>
    <t>GENETICA Y BIOLOGIA MOLECULAR</t>
  </si>
  <si>
    <t>IE SEES</t>
  </si>
  <si>
    <t/>
  </si>
  <si>
    <t>gold</t>
  </si>
  <si>
    <t>Q4</t>
  </si>
  <si>
    <t>SD</t>
  </si>
  <si>
    <t>Q3</t>
  </si>
  <si>
    <t>Q1</t>
  </si>
  <si>
    <t>Q2</t>
  </si>
  <si>
    <t>QUIMICA</t>
  </si>
  <si>
    <t>INDICADOR</t>
  </si>
  <si>
    <t>OPI</t>
  </si>
  <si>
    <t>LABORATORIO DE TECNOLOGIAS DE INFORMACION</t>
  </si>
  <si>
    <t>PROGRAMA DE DOCTORADO EN NANOCIENCIAS Y NANOTECNOLOGIA</t>
  </si>
  <si>
    <t>hybrid</t>
  </si>
  <si>
    <t>UI INGENIERIA GENETICA</t>
  </si>
  <si>
    <t>Physics, Multidisciplinary</t>
  </si>
  <si>
    <t>Chemistry, Multidisciplinary</t>
  </si>
  <si>
    <t>Pharmacology &amp; Pharmacy</t>
  </si>
  <si>
    <t>Biochemistry &amp; Molecular Biology; Chemistry, Multidisciplinary</t>
  </si>
  <si>
    <t>UI LABORATORIO NACIONAL DE GENOMICA PARA LA BIODIVERSIDAD</t>
  </si>
  <si>
    <t>FARMACOBIOLOGIA</t>
  </si>
  <si>
    <t>UM ECOLOGIA HUMANA</t>
  </si>
  <si>
    <t>Materials Science, Multidisciplinary</t>
  </si>
  <si>
    <t>Proceedings Paper</t>
  </si>
  <si>
    <t>Multidisciplinary Sciences</t>
  </si>
  <si>
    <t>Microbiology</t>
  </si>
  <si>
    <t>Article; Book Chapter</t>
  </si>
  <si>
    <t>IE BIOELECTRONICA</t>
  </si>
  <si>
    <t>Environmental Sciences</t>
  </si>
  <si>
    <t>Letter</t>
  </si>
  <si>
    <t>Physics, Particles &amp; Fields</t>
  </si>
  <si>
    <t>IE MECATRONICA</t>
  </si>
  <si>
    <t>Astronomy &amp; Astrophysics; Physics, Particles &amp; Fields</t>
  </si>
  <si>
    <t>BIOQUIMICA</t>
  </si>
  <si>
    <t>3 DE 31</t>
  </si>
  <si>
    <t>Plant Sciences</t>
  </si>
  <si>
    <t>37 DE 135</t>
  </si>
  <si>
    <t>Instruments &amp; Instrumentation</t>
  </si>
  <si>
    <t>CENTRO DE INVESTIGACION SOBRE EL ENVEJECIMIENTO</t>
  </si>
  <si>
    <t>Biochemistry &amp; Molecular Biology</t>
  </si>
  <si>
    <t>Automation &amp; Control Systems</t>
  </si>
  <si>
    <t>Computer Science, Artificial Intelligence</t>
  </si>
  <si>
    <t>Physics, Nuclear</t>
  </si>
  <si>
    <t>4 DE 22</t>
  </si>
  <si>
    <t>API</t>
  </si>
  <si>
    <t>Computer Science, Artificial Intelligence; Engineering, Electrical &amp; Electronic; Operations Research &amp; Management Science</t>
  </si>
  <si>
    <t>Editorial Material</t>
  </si>
  <si>
    <t>IE COMUNICACIONES</t>
  </si>
  <si>
    <t>UI BIOTECNOLOGIA Y BIOQUIMICA</t>
  </si>
  <si>
    <t>CONAHCYT</t>
  </si>
  <si>
    <t>CONAHCYT [A1-S-29845]</t>
  </si>
  <si>
    <t>Nanoscience &amp; Nanotechnology; Materials Science, Multidisciplinary; Physics, Applied</t>
  </si>
  <si>
    <t>Astronomy &amp; Astrophysics</t>
  </si>
  <si>
    <t>125 DE 320</t>
  </si>
  <si>
    <t>Electrochemistry</t>
  </si>
  <si>
    <t>Agriculture, Multidisciplinary</t>
  </si>
  <si>
    <t>11 DE 44</t>
  </si>
  <si>
    <t>73 DE 177</t>
  </si>
  <si>
    <t>Computer Science, Artificial Intelligence; Computer Science, Hardware &amp; Architecture; Computer Science, Theory &amp; Methods; Engineering, Electrical &amp; Electronic</t>
  </si>
  <si>
    <t>9 DE 44</t>
  </si>
  <si>
    <t>84 DE 241</t>
  </si>
  <si>
    <t>12 DE 96</t>
  </si>
  <si>
    <t>Engineering, Electrical &amp; Electronic; Materials Science, Multidisciplinary; Physics, Applied; Physics, Condensed Matter</t>
  </si>
  <si>
    <t>Biology</t>
  </si>
  <si>
    <t>60 DE 163</t>
  </si>
  <si>
    <t>7 DE 135</t>
  </si>
  <si>
    <t>14 DE 22</t>
  </si>
  <si>
    <t>7 DE 31</t>
  </si>
  <si>
    <t>20 DE 79</t>
  </si>
  <si>
    <t>Toxicology</t>
  </si>
  <si>
    <t>10.1109/GMEPE/PAHCE65777.2025.11002840</t>
  </si>
  <si>
    <t>Vargas-Zambrano, L. C. &amp; Montiel-Espinosa, G. (2025). The Epistemological Role of Spatial Thinking in the Construction of Conic Sections. A Social Approach.  pp. 131-143. En: Barbin, E.; Fried, M. N.; Menghini, M. &amp; Saverio-Tortoriello, F. History and Epistemology in Mathematics Education: Trends, Practices, Future Developments. (Trends in the History of Science)</t>
  </si>
  <si>
    <t>Buenfil-Chi, T., Mercado-Uribe, H. &amp; Sierra-Valdez, F. J. (2025). Ros-Specific Neutralization of Bioactive Compounds: an Optical Approach.  Acs Omega, 10(25): 26857-26870.</t>
  </si>
  <si>
    <t>Hernandez, J. M., Ibanez-Cervantes, G., Nogueda-Torres, B., Camacho-Nuez, M., Camacho, A. D., Fuentes-Dominguez, D. &amp; Leon-Avila, G. (2025). Incidence of Ascaris Lumbricoides Over 20 Years in the Population of the United Mexican States (2003-2022) and Projection Through 2030.  Acta Parasitologica, 70(4): 139.</t>
  </si>
  <si>
    <t>Melendez-Aldana, M. A., Flores-Renteria, D., Padilla-Ramirez, F. J., Huerta-Martinez, F. M. &amp; Salcedo-Perez, E. (2025). Assessing Soil Health Under Contrasting Livestock Grazing Management Systems and Environmental Conditions.  Agriculture, Ecosystems &amp; Environment, 393: 109862.</t>
  </si>
  <si>
    <t>Azcorra, H., Castillo-Burguete, M. T., Lara-Riegos, J., Sarabia-Herrera, V., Salazar-Rendon, J. C., Mendez-Dominguez, N., Aelion, C. M. &amp; Leatherman, T. (2025). Market Integration and Secular Changes in Anthropometric Characteristics in Two Maya Communities From Yucatan, Mexico.  American Journal of Human Biology, 37(7): e70100.</t>
  </si>
  <si>
    <t>Soto-Pozos, A. F., Pineda, E., Rovito, S. M., Rebollar, E. A. &amp; Parra-Olea, G. (2025). The Long-Term Impact of the Pathogenic Fungus Batrachochytrium Dendrobatidis on a Neotropical Salamander Community in Mexico.  Amphibian &amp; Reptile Conservation, 19(1): 11-27.</t>
  </si>
  <si>
    <t>Leon, J. A., Liu, Y. H. &amp; Tindel, S. (2025). Euler Scheme for Sdes Driven by Fractional Brownian Motions: Integrability and Convergence in Law.  Annals of Applied Probability, 35(3): 1869-1912.</t>
  </si>
  <si>
    <t>Salas-Juarez, C. J., Garduno-Wilches, I., Chavez-Esquivel, G. et al. (2025). Tb2(Dpa)2(Hdpa)2 Green Emitter Coordination Compound: Photometric Analysis and Temperature-Dependence Luminescence.  Applied Organometallic Chemistry, 39(7): e70262.</t>
  </si>
  <si>
    <t>Wang, W. T., Yang, X. H., Jing, Y. P. et al. (2025). Luminosity and Stellar Mass Functions of Faint Photometric Satellites Around Spectroscopic Central Galaxies From Desi Year-1 Bright Galaxy Survey.  Astrophysical Journal, 986(2): 218.</t>
  </si>
  <si>
    <t>Rosillo, M. C., Lopez, O. C., Diaz, J. A., Gallardo, A. C. &amp; Cuero, H. A. C. (2025). High-Temperature Epitaxial Growth of Tantalum Nitride Thin Films on Mgo: Structural Evolution and Potential for Squid Applications.  Beilstein Journal of Nanotechnology, 16: 690-699.</t>
  </si>
  <si>
    <t>Diaz-Fernandez, L. C., Pina-Vazquez, C., Hernandez-Galdamez, H. V., Garrido, E. &amp; Villa-Trevino, S. (2025). Regulation and Signaling of Snx10, a Tumor Suppressor in Hepatocellular Carcinoma.  Biochimie, 237: 77-90.</t>
  </si>
  <si>
    <t>Singhawat, K., Thubsuang, U., Saramolee, P., Chuaboon, L., Treesatayapun, C. &amp; Seneesrisakul, K. (2025). Fractionation of Palm Oil Empty Fruit Bunch Using Deep Eutectic Solvent for Lignin Recovery and Cellulose Conversion to Levulinic Acid.  Biomass and Bioenergy, 202: 108184.</t>
  </si>
  <si>
    <t>Pasterny, Z., Barua, D., Mancera, E. &amp; Muszewska, A. (2025). Analysis of Nudix Enzymes Across Fungi Reveals Previously Unrecognized Diversity.  Bmc Genomics, 26(1): 606.</t>
  </si>
  <si>
    <t>Fabila-Monroy, R. &amp; Gregorio-Longino, D. (2025). A Note on the Asymptotic Value of the Isoperimetric Number of J(N, 2).  Boletin De La Sociedad Matematica Mexicana, 31(2): 92.</t>
  </si>
  <si>
    <t>Leyva-Cruz, E. O., Negrete-Godinez, D., Angeles-Beltran, D. &amp; Rodriguez-Vazquez, R. (2025). The Behavior of Divalent Metals in Double-Layered Hydroxides as a Fenton Bimetallic Catalyst for Dye Decoloration: Kinetics and Experimental Design.  Catalysts, 15(7): 687.</t>
  </si>
  <si>
    <t>Perdigon-Lagunes, P. &amp; Falcony-Guajardo, C. (2025). Sonochemical Synthesis of Luminescent Nd2o3 Nanoparticles and Optimization of Nir Luminescence Through Precursor Selection and Annealing Process.  Ceramics International, 51(18): 24511-24519.</t>
  </si>
  <si>
    <t>Oliva-Gonzalez, L. J. &amp; Martinez-Guerra, R. (2025). Conformable Fractional-Order Fixed-Point State Estimator for Discrete-Time Nonlinear Systems.  Chaos Solitons &amp; Fractals, 199: 116825.</t>
  </si>
  <si>
    <t>Paredes-Chi, A., Vazquez-Delfin, E., Benavides-Lahnstein, A., Galindo-De Santiago, C., Rios-Vazquez, A. &amp; Brodie, J. (2025). A Framework for Learning Through Citizen Science: the Case Study of the Big Seaweed Search Mexico.  Citizen Science: Theory and Practice, 10(1): 18.</t>
  </si>
  <si>
    <t>Treesatayapun, C. (2025). Prescribed Performance Control With Adaptive Erupting Funnel Function for a Class of Unknown Discrete-Time Systems and Undefined Disturbances.  Control Engineering Practice, 164: 106483.</t>
  </si>
  <si>
    <t>Cardona-Gutierrez, J. D., Ramos-Fernandez, J. C. &amp; Vacca-Gonzalez, H. (2025). Compactness of the Difference of Weighted Composition Operators Between Weighted Lp Spaces.  Cubo-a Mathematical Journal, 27(1): 119-133.</t>
  </si>
  <si>
    <t>Pashkov, A., Martinez-Hernandez, J. P., Herrera-Estrella, A., Cruz-Morales, P., Selem-Mojica, N. &amp; Villalobos-Escobedo, J. M. (2025). Hybrid De Novo Genome Assembly Data and Comparative Genomics of Fusarium Chlamydosporum Isolated From Infected Blackberry Fields.  Data in Brief, 61: 111854.</t>
  </si>
  <si>
    <t>Millan-Salvatierra, A. I., Bravata-Alcantara, J. C., Alvarado-Castro, V. M. et al. (2025). CD79A and IL7R mRNA Levels in the Cerebrospinal Fluid of Adults with Acute B-Cell Lymphoblastic Leukemia: A Pilot Study.  Diseases, 13(7): 206.</t>
  </si>
  <si>
    <t>Suarez-Miranda, H. V., Vargas-Gutierrez, G., Martinez-Baltodano, F. &amp; Pech-Rodriguez, W. J. (2025). Eco-Friendly Electrochemical Polishing of Stainless Steel Using a Nacl-Based Electrolyte to Reduce Deterioration in Seawater.  Electrochimica Acta, 536: 146751.</t>
  </si>
  <si>
    <t>Caballero-Ruiz, A., Lopez-Roldan, E., Luna, M., Rodriguez-Blanco, L., Polo-Castillo, L. E., Moreno, M. G., Ruiz-Huerta, L. &amp; Gutierrez, R. (2025). Automatic Optodrive for Extracellular Recordings and Optogenetic Stimulation in Freely Moving Mice.  Eneuro, 12(6): 0015252025.</t>
  </si>
  <si>
    <t>Apollon, W., Murugesan, S., Garcia-Mena, J., Coliente-Verdeja, T. G., Alvarez-Gallegos, A., Kamaraj, S. K., Rednam, U. &amp; Thirumurugan, A. (2025). Enhancing Microbial Fuel Cell Performance Through Biocomposting: Insights Into Bacterial Community Dynamics and Electrogenic Activity.  Environmental Science and Pollution Research, 32(26): 15942-15961.</t>
  </si>
  <si>
    <t>Andrade-Oliva, M. A., Barbosa-Sanchez, A. L., Marquez-Herrera, C. E., Aztatzi-Aguilar, O. G., Debray-Garcia, Y. &amp; Sierra-Vargas, M. P. (2025). Bioaccessibility of Metal (Loid)S From Fine Particulate Matter (Pm2.5) Varies by Artificial Lung Fluid Type, Season, and Location in Mexico City.  Environmental Science and Pollution Research, 32(25): 15232-15242.</t>
  </si>
  <si>
    <t>Pantaleon-Gomez, A. K., Avila-Rojas, S. H., Zavala-Guevara, I. P. et al. (2025). The 24p3 Receptor Is Implicated in Cadmium-Induced Distal Tubule Nephrotoxicity.  Environmental Toxicology and Pharmacology, 118: 104759.</t>
  </si>
  <si>
    <t>Hernandez-Tome, G., Kim, C. S. &amp; Lopez-Castro, G. (2025). Invisible Decays of Vector Charmonia and Bottomonia to Determine the Weak Mixing Angle at Quarkonia Scale.  European Physical Journal C, 85(6): 686.</t>
  </si>
  <si>
    <t>Arenas, S., Cruz-Nicolas, J., Giles-Perez, G., Barrera-Redondo, J., Reyes-Galindo, V., Mastretta-Yanes, A., Aguirre-Planter, E., Eguiarte, L. E. &amp; Jaramillo-Correa, J. P. (2025). Contribution of Range-Wide and Short-Scale Chemical Soil Variation to Local Adaptation in a Tropical Montane Forest Tree.  Evolutionary Applications, 18(7): e70116.</t>
  </si>
  <si>
    <t>Davila-Soberon, S., Morales-Diaz, A. &amp; Castelan, M. (2025). A Novel Image Dataset for Detecting and Classifying Mobility Aid Users.  Expert Systems With Applications, 293: 128697.</t>
  </si>
  <si>
    <t>Alvarez-Perez, O. B., Torres-Leon, C., Ventura Sobrevilla, J. M., Rojas, R., Aguilar Gonzalez, M. A., Rodriguez-Herrera, R. &amp; Aguilar, C. N. (2025). Enhancing the Shelf Life and Postharvest Life Quality of Tomato (Solanum Lycopersicum).  Exploration of Foods and Foodomics, 3(1): 101084.</t>
  </si>
  <si>
    <t>Baruch-Torres, N., Trasvina-Arenas, C. H., Gilea, A. I. et al. (2025). A Steric Gate Prevents Mutagenic Datp Incorporation Opposite 8-Oxo-Deoxyguanosine in Mitochondrial Dna Polymerases.  Febs Journal, 292(13): 3430-3448.</t>
  </si>
  <si>
    <t>Silva-Martinez, R. D., Aguilkar-Juarez, O., Valdez-Guzman, B. E., Aranda-Jaramillo, B. &amp; Carlos-Hernandez, S. (2025). Biological Hydrogen Production Through Dark Fermentation with High-Solids Content: An Alternative to Enhance Organic Residues Degradation in Co-Digestion with Sewage Sludge .  Fermentation-Basel, 11(7): 398.</t>
  </si>
  <si>
    <t>Tenorio-Rodriguez, P. A., Nicasio-Arzeta, S., Robledo, D. &amp; Freile-Pelegrin, Y. (2025). Consumer Acceptance of Edible Seaweed in Mexico: an Exploratory Study on Willingness.  Food Quality and Preference, 133: 105630.</t>
  </si>
  <si>
    <t>Villalobos-Delgado, L. H., Martinez-Martinez, Y. Y., Nevarez-Moorillon, G. V., Santiago-Castro, J. T., Soto-Simental, S., Juarez-Palomo, C. I. &amp; Guadarrama-Mendoza, P. C. (2025). Physicochemical Properties and Volatile Profile of Chito: a Traditional Dry-Cured Goat Meat Product.  Foods, 14(13): 2341.</t>
  </si>
  <si>
    <t>Escobar-Aguilar, E. S., Matos, T. &amp; Jimenez-Aquino, J. I. (2025). Fundamental Klein-Gordon Equation From Stochastic Mechanics in Curved Spacetime.  Foundations of Physics, 55(4): 60.</t>
  </si>
  <si>
    <t>Becerra-Cervera, A., Jimenez-Ortega, R. F., Aparicio-Bautista, D. I. et al. (2025). Gut Microbiota Changes in Postmenopausal Women With Low Bone Density Linked to Serum Amino Acid Metabolism.  Frontiers in Cellular and Infection Microbiology, 15: 1627519.</t>
  </si>
  <si>
    <t>Lazaro-Salazar, A. S., Guerra-Ramos, M. T., Fargher-Navarro, L. F. &amp; Hoogesteijn-Reul, A. L. (2025). "The World Is Dry, but I Am Fine" Self-Perception of the Human Right to Water and Sanitation in Trainee Teachers.  Frontiers in Education, 10: 1470636.</t>
  </si>
  <si>
    <t>Martinez-Rojas, V. A., Marquez, L. A., Martinez-Aguierre, C., Sollozo-Dupont, I., Lopez-Preza, F. I., Fuentes-Mejia, M., Alonso, M., Rocha, L. &amp; Galvan, E. J. (2025). Cannabidiol reduces synaptic strength and neuronal firing in layer V pyramidal neurons of the human cortex with drug-resistant epilepsy.  Frontiers in Pharmacology, 16: 1627465.</t>
  </si>
  <si>
    <t>Soto-Vazquez, R. (2025). Contributions of Geography to the Study of Mining in Latin America: a Bibliometric Analysis.  Geojournal, 90(4): 198.</t>
  </si>
  <si>
    <t>Gaxiola-Muniz, E., Aguilar-Lopez, R., Medina-Moreno, S. A. &amp; Tec-Caamal, E. N. (2025). Arsenic Precipitation and Bioscorodite Crystallization From Acidic Metallurgical Wastewater Under Different Bioreactor Schemes: in-Silico Performance Analysis.  Hydrometallurgy, 236: 106531.</t>
  </si>
  <si>
    <t>Romero, J. G., Martinez-Ramirez, M. A., Gandara-Sanchez, J. A. &amp; Rodriguez-Cortes, H. (2025). Simultaneous Inertia Estimation and Trajectory Tracking Control for Quadrotor Rotational Dynamics.  Ieee Control Systems Letters, 9: 1435-1440.</t>
  </si>
  <si>
    <t>Zhang, K. S., Yu, W., Jia, Y. &amp; Chai, T. Y. (2025). Comprehensive Production Index Prediction Using Dual-Scale Deep Learning in Mineral Processing.  Ieee Transactions on Neural Networks and Learning Systems, 36(7): 13593-13607.</t>
  </si>
  <si>
    <t>Hernandez-Sanchez, A., Alfaro, M., Molina, A., Poznyak, A. &amp; Chairez, I. (2025). Distributed Non-Singular Terminal Sliding-Mode Control for a Synchronized Motion of a Cartesian and a Robotic Manipulator.  Iet Control Theory and Applications, 19(1): e70001.</t>
  </si>
  <si>
    <t>Montero-Tavera, C., Durruthy-Rodriguez, M. D., Moya-Canul, K. M., Estrella-Nunez, J. M., Olguin, D. &amp; Yanez-Limon, J. M. (2025). Physical Properties of the K0.5na0.5nbo3 Compound Doped With Li, La, and Ti in Concentration Lower Than 1.3 Mol%.  International Journal of Ceramic Engineering and Science, 7(4): e70012.</t>
  </si>
  <si>
    <t>Chavez-Cardenas, H., Sanchez-Castro, M. E. &amp; Padmasree, K. P. (2025). Effect of Doping Higher Valence Cations of Different Sizes on the Electrical Properties of Nd4ga1.9a0.1o9.05 (A=Ge4+, Zr4+and Ti4+) Oxides.  International Journal of Hydrogen Energy, 144: 1104-1114.</t>
  </si>
  <si>
    <t>Kunhiraman, A. K., Raj, A. T., Puthalath, M. R., Alonso-Lemus, I. &amp; Aishwarya, R. (2025). Pd-Mos2/Cos2@Carbon Nanostructure as Cathode Catalyst for Proton Exchange Membrane Water Electrolyser.  International Journal of Hydrogen Energy, 144: 1231-1239.</t>
  </si>
  <si>
    <t>Medina-Hernandez, A. E., Vera-Reyes, I., Rios-Castro, E., Torres-Ruiz, J. J., Ponce-Noyola, T., Trejo-Tapia, G., Garay-Arroyo, A., Barrera-Cortes, J. &amp; Ramos-Valdivia, A. C. (2025). Proteomic Analysis and Expression of Selected Genes During the Early Somatic Embryogenesis of Jatropha Curcas L.  International Journal of Molecular Sciences, 26(13): 6384.</t>
  </si>
  <si>
    <t>Orea, W., Carrillo, E. D., Hernandez, A., Moreno, R., Garcia, M. C. &amp; Sanchez, J. A. (2025). Pharmacological Preconditioning With Diazoxide Upregulates Hcn4 Channels in the Sinoatrial Node of Adult Rat Cardiomyocytes.  International Journal of Molecular Sciences, 26(13): 6062.</t>
  </si>
  <si>
    <t>Garca-Chavez, J. N., Contreras-Paredes, A., Gonzalez-Espinosa, C., Martinez-Ramirez, I., Langley, E., Lizano, M. &amp; Munoz-Bello, J. O. (2025). Association of Gene Expression Profiles in Hpv-Positive Head and Neck Squamous Cell Carcinoma With Patient Outcome: in Search of Prognostic Biomarkers.  International Journal of Molecular Sciences, 26(12): 5894.</t>
  </si>
  <si>
    <t>Alvarado-Hernandez, D. L., Noyola, M. V., Martinez-Rider, R., Bernal-Silva, S. &amp; Comas-Garcia, A. (2025). Nk Cells: a Powerful Squad Versus Sars-Cov-2.  International Journal of Molecular Sciences, 26(13): 6500.</t>
  </si>
  <si>
    <t>Flores-Conde, A., Reyes-Rodriguez, J. L., Santoyo-Salazar, J., Romero-Ibarra, J. E., Ortega-Lopez, M., Tomas, S. A. &amp; Bahena-Uribe, D. (2025). Tuning Nanostructure and Phase of Molybdenum Disulfide Nanosheets Through Oleylamine-Oleic Acid Ratios Via Thermocolloidal Chemical Reduction.  Journal of Alloys and Compounds, 1036: 182048.</t>
  </si>
  <si>
    <t>Zepeda, E., Vasquez-Elizondo, R. M., Freile-Pelegrin, Y., Pliego-Cortes, H., Bourgougnon, N. &amp; Robledo, D. (2025). Photosynthetic Physiology and Antioxidant Compounds in Gracilaria Cornea (Rhodophyta) Under Light Modulation.  Journal of Applied Phycology, 37: 1541-1555.</t>
  </si>
  <si>
    <t>Perez, K. L., Lopez-Lopez, E., Soulage, F., Felix, E., Medina-Franco, J. L. &amp; Miranda-Quintana, R. A. (2025). Growth Vs Diversity: a Time-Evolution Analysis of the Chemical Space.  Journal of Chemical Information and Modeling, 65(13): 6788-6796.</t>
  </si>
  <si>
    <t>Acharya, S., Agarwal, A., Rinella, G. A. et al. (2025). Multimuons in Cosmic-Ray Events as Seen in Alice at the Lhc.  Journal of Cosmology and Astroparticle Physics(4): 009.</t>
  </si>
  <si>
    <t>Mendoza-Enriquez, B. U., Rangel-Ayala, M., Kumar, Y., Escorcia-Garcia, J., Gomez-Aguilar, J. F., Khandual, S. &amp; Agarwal, V. (2025). Multifunctional Arthrospira Platensis Biomass Derived Carbon Dots: Sensing/Removal of Heavy Metal Ions, High-Power Light-Emitting Devices, and Some Machine Learning Assisted Approaches for Solid State Sensor.  Journal of Environmental Chemical Engineering, 13(5): 117827.</t>
  </si>
  <si>
    <t>De Folter, S. (2025). Almost Lost in Translation: Integrated Transcriptome and Proteome Analyses for Early Arabidopsis Flower Development.  Journal of Experimental Botany, 76(10): 2602-2605.</t>
  </si>
  <si>
    <t>Cruz-Holguin, V. J., Romero-Flores, I. S., Olmos-Bustos, L. G., Garcia-Cordero, J., Leon-Juarez, M. &amp; Cedillo-Barron, L. (2025). Update on Antimicrobial Peptides: Key Elements in Orthoflavivirus Infection-an Overview.  Journal of General Virology, 106(7): 002129.</t>
  </si>
  <si>
    <t>Arroyo-Urena, M. A., Ibarra, A., Roig, P. &amp; Valencia-Perez, T. (2025). Prospects for Detecting the Rare Heavy Higgs Decay H -&gt; hgg Through the H-&gt; bb over bar gg Channel at the Lhc.  Journal of High Energy Physics(7): 106.</t>
  </si>
  <si>
    <t>Montero, M. &amp; Zapata, L. (2025). M-Theory Boundaries Beyond Supersymmetry.  Journal of High Energy Physics(7): 90.</t>
  </si>
  <si>
    <t>Esfandl, F., Ebrahimi, M., Zarelan, E. et al. (2025). Cms Rpc Link System Tester and Quality Control.  Journal of Instrumentation, 20(6): P06023.</t>
  </si>
  <si>
    <t>Munoz-Arroyo, R., Hdz-Garcia, H. M., Hernandez-Garcia, F. A., Alvarez-Vera, M., Bahrami, A., Naeem, M., Flores, I. G. &amp; Ruiz-Mondragon, J. J. (2025). A380 Aluminum Molten Processing Using Silica-Nanoparticle Enriched Zeolite With Thermal Aging Treatment.  Journal of Materials Engineering and Performance, 34: 13002-13014.</t>
  </si>
  <si>
    <t>Reyes-Vallejo, O., Cano, F. J., Sanchez-Albores, R., Luevano-Hipolito, E., Serrano-Ramirez, R. P., Hernandez-Cruz, M. C., Valencia, D., Torres-Martinez, L. M. &amp; Velumani, S. (2025). Sustainable Combustion Synthesis of Bivo4 Using Orange Peel for Photocatalytic Applications.  Journal of Materials Science-Materials in Electronics, 36(20): 1251.</t>
  </si>
  <si>
    <t>Farfan-Paredes, M., Ochoa, M. E., Leyva-Ramirez, M. A. &amp; Santillan, R. (2025). Nitroso-Oxime Tautomerism in Nitroso Pyrroles: Revealing Spectral Properties and Crystalline Structure.  Journal of Molecular Structure, 1344: 142956.</t>
  </si>
  <si>
    <t>Madrer, N., Perera, N. D., Uccelli, N. A. et al. (2025). Neural Metabolic Networks: Key Elements of Healthy Brain Function.  Journal of Neurochemistry, 169(6): e70084.</t>
  </si>
  <si>
    <t>Pluma-Pluma, A., Tovias-Sanchez, L., Romero-Sandoval, E. A. &amp; Murbartian, J. (2025). Glucocorticoid Receptor Dynamics and Neuroinflammation in Chronic Restraint Stress-Induced Mechanical Allodynia in Female Rats.  Journal of Pain, 34: 105473.</t>
  </si>
  <si>
    <t>Silva-Gonzalez, R., Olguin-Melo, D. &amp; Yanez-Limon, J. M. (2025). Self-Consistent Dft+U+V Study of Ground State Properties in Bifeo3system.  Journal of Physics-Conference Series, 3027(1): 012070.</t>
  </si>
  <si>
    <t>Olguin, D. &amp; Rubio-Ponce, A. (2025). Ab Initio Study of Rutile and Anatase Tio2impurified With Gd and Tb Ions.  Journal of Physics: Conference Series, 3027(1): 012052.</t>
  </si>
  <si>
    <t>Ponce-Hernandez, J., Sacramento, A., Estrada, A. &amp; Balderrama, V. S. (2025). Innovative Humidity Diagnostic Method Based on Pem Fuel Cell Transient Response.  Journal of Solid State Electrochemistry, 29: 2911-2924.</t>
  </si>
  <si>
    <t>Vasquez-Elizondo, R. M., Vazquez-Delfin, E., Freile-Pelegrin, Y., Sanchez-Garcia, M., Roberson, L. M. &amp; Robledo, D. (2025). Physiological and Growth Responses of Eucheumatopsis Isiformis Morphotypes to Different Light and Temperature Regimes.  Journal of the World Aquaculture Society, 56(4): e70043.</t>
  </si>
  <si>
    <t>Trevino-Kauffmann, M. A., Esparza-Rivera, D. &amp; Rojas, A. (2025). Sublimation Enthalpies of Organic Compounds by Isothermal Thermogravimetry.  Journal of Thermal Analysis and Calorimetry, 150: 6839-6850.</t>
  </si>
  <si>
    <t>Esparza-Rivera, D., Trevino-Kauffmann, M. A. &amp; Rojas, A. (2025). Enthalpies and Entropies of Sublimation and Vaporization of Aza Crown Ethers and Cryptands Measured by Tga.  Journal of Thermal Analysis and Calorimetry, 150: 6871-6883.</t>
  </si>
  <si>
    <t>Reza, V., Torres, J. &amp; Guerrero, J. (2025). A Robust Hybrid Observer for Estimating States, Reaction Rates, and an External Input Disturbance for a Continuous Bioreactor.  Kybernetika, 61(3): 404-428.</t>
  </si>
  <si>
    <t>Goncalves, D. L. &amp; Gonzalez, J. (2025). Borsuk-Ulam Property for Graphs Ii: the Zn-Action.  Lobachevskii Journal of Mathematics, 46(3): 1057-1075.</t>
  </si>
  <si>
    <t>Zuniga-Valenzuela, P., Crawford, B., Cisternas-Caneo, F., Rodriguez-Tello, E., Soto, R., Barrera-Garcia, J. &amp; Lepe-Silva, F. (2025). Binary Chaotic White Shark Optimizer for the Unicost Set Covering Problem.  Mathematics, 13(13): 2175.</t>
  </si>
  <si>
    <t>Roque, E. &amp; Torba, S. M. (2025). Representation of Solutions of the One-Dimensional Dirac Equation in Terms of Neumann Series of Bessel Functions.  Mathematics and Computers in Simulation, 238: 568-584.</t>
  </si>
  <si>
    <t>Imran, K., Iqbal, M. J., Ahmed, M. M. et al. (2025). Epigenetic Dysregulation in Cancer: Mechanisms, Diagnostic Biomarkers and Therapeutic Strategies.  Medical Oncology, 42(8): 359.</t>
  </si>
  <si>
    <t>Castillo-Vazquez, S. K., Palacios-Gonzalez, B., Vela-Amieva, M. et al. (2025). Insomnia, Cognitive Impairment, or a Combination of Both, Alter Lipid Metabolism Due to Changes in Acylcarnitine Concentration in Older Persons.  Metabolites, 15(6): 417.</t>
  </si>
  <si>
    <t>Vazquez-Gonzalez, P. J., Paniagua-Chavez, M. L., Mota-Grajales, R. &amp; Hernandez-Gutierrez, C. A. (2025). Automated SILAR System for High-Precision Deposition of CZTS Semiconductor Thin Films.  Micro-Switzerland, 5(3): 32.</t>
  </si>
  <si>
    <t>Zamora-Briseno, J. A., Hernandez-Velazquez, I. M., Pereira-Santana, A. et al. (2025). Hemocytes of the Caribbean Spiny Lobster Panulirus Argus Exhibit Extensive Transcriptional Changes at an Advanced Stage of Pav1 Infection.  Microbial Pathogenesis, 206: 107801.</t>
  </si>
  <si>
    <t>Wong-Villareal, A., Ruiz-Sanchez, E., Cua-Basulto, M. et al. (2025). Acaricidal Activity of Biosurfactants Produced by Serratia ureilytica on Tetranychus urticae and Their Compatibility with the Predatory Mite Amblyseius swirskii.  Microbiology Research, 16(7): 150.</t>
  </si>
  <si>
    <t>Barreto, A., Luna-Pabello, V. M., Sacristan-De Alva, M., Palomino-Albarran, I. G., Arenas, M. &amp; Gaxiola, G. (2025). Valorization of Low-Nitrogen, High-Organic-Load Shrimp Aquaculture Wastewater by Dunaliella salina: Pollutant Removal and High-Value-Biomass Production.  Microorganisms, 13(7): 1484.</t>
  </si>
  <si>
    <t>Sanchez-Argaez, A. B., Herrera-Torres, E., Moreno-Lafont, M. C., Flores-Romo, L. &amp; Lopez-Santiago, R. (2025). Enhanced Isolation of Brucella abortus from Lymphoid Tissues of Mice Orally Infected with Low Doses in a Two-Step Procedure.  Microorganisms, 13(7): 1442.</t>
  </si>
  <si>
    <t>Sahu, S., Pacheco-Ake, R. D., Sanchez-Colon, G., Perez-Sanchez, D., Puga-Oliveros, A. U. &amp; Rajpoot, S. (2025). Constraining the Redshift of Pg 1553+113 Using the Photohadronic Model.  Monthly Notices of the Royal Astronomical Society, 540(4): 3483-3492.</t>
  </si>
  <si>
    <t>Carrillo-Ramirez, D. E., Rendon-Angeles, J. C., Matamoros-Veloza, Z., Lopez-Cuevas, J., Juarez-Ramirez, I. &amp; Ueda, T. (2025). Fast Alkaline Hydrothermal Synthesis of Pyrophosphate Bacr2(P2o7)2 Nanoparticles and Their Nir Spectral Reflectance.  Nanomaterials, 15(13): 982.</t>
  </si>
  <si>
    <t>Soltani, S., Yan, M. Y., Yu, Q. X. et al. (2025). New Molecular Components of High and Low Affinity Iron Import Systems in Drosophila.  Nature Communications, 16(1): 5662.</t>
  </si>
  <si>
    <t>Mendez-Flores, O. G., Costa, A. C. R., De Aguiar, A. F. L., Paes-Colli, Y., Batista, C. M., Ribeiro-Resende, V. T., Ortega, A. &amp; Reis, R. A. D. (2025). Extracellular Matrix Proteins Differentiate Postnatal Mouse Retina Neurospheres Into Neurons or Glia Profiles.  Neurochemical Research, 50(4): 242.</t>
  </si>
  <si>
    <t>Conry, B., Navarro-Solis, D. J., Hein, H., Holzhauser, M., Konings, R. &amp; Lopez-Honorato, E. (2025). Thermal Oxidation of Nuclear Graphite and Pyrolytic Carbon CoatingsÔÿå.  Nuclear Engineering and Design, 442: 114257.</t>
  </si>
  <si>
    <t>Thiel, M., De Souza, S. F., Tytgat, M. et al. (2025). Cms Irpc Clustering Algorithm and Hit Reconstruction.  Nuclear Instruments &amp; Methods in Physics Research Section a-Accelerators Spectrometers Detectors and Associated Equipment, 1080: 170579.</t>
  </si>
  <si>
    <t>Soriano-Romero, O., CaldiÒ▒O, U., Lozada-Morales, R., Tomas, S. A., Vargas-Garcia, V., Carmona-Tellez, S. &amp; Rocha, A. N. M. (2025). Blue, Bluish-White, Cold-White, and Greenish-Yellow Light Emission Generation in Zinc Phosphate Glasses Activated With Ag Molecular-Like Clusters and Tb3+.  Optical Materials, 167: 117284.</t>
  </si>
  <si>
    <t>Aguirre-Serrano, S., Morales-Acevedo, A. &amp; Bernal-Correa, R. (2025). Modeling Two and Three-Junction Perovskite/Silicon and Perovskite/Cis Tandem Solar Cells.  Physica Scripta, 100(7): 075030.</t>
  </si>
  <si>
    <t>Diaz, B., Gonzalez, D., Hernandez, M. J. &amp; Vergara, J. D. (2025). Time-Dependent Quantum Geometric Tensor and Some Applications.  Physica Scripta, 100(7): 075261.</t>
  </si>
  <si>
    <t>Abud, A. A., Abi, B., Acciarri, R. et al. (2025). Supernova Pointing Capabilities of Dune.  Physical Review D, 111(9): 092006.</t>
  </si>
  <si>
    <t>Hayrapetyan, A., Tumasyan, A., Adam, W. et al. (2025). Measurement of the Higgs Boson Mass and Width Using the Four-Lepton Final State in Proton-Proton Collisions at root êÜS=13 Tev.  Physical Review D, 111(9): 092014.</t>
  </si>
  <si>
    <t>Acharya, S., Agarwal, A., Aglieri Rinella, G. et al. (2025). First Measurement of Ds1(1+)(2536)+ and D*s2(2+)(2573)+ Production in Proton-Proton Collisions at root at s = 13 TeV at the Lhc.  Physical Review D, 111(11): 112005.</t>
  </si>
  <si>
    <t>Hayrapetyan, A., Tumasyan, A., Adam, W. et al. (2025). Search for Heavy Neutral Resonances Decaying to Tau Lepton Pairs in Proton-Proton Collisions at root s = 13 TeV.  Physical Review D, 111(11): 112004.</t>
  </si>
  <si>
    <t>Garcia-Munoz, J. D., Matinez-Torres, P. &amp; Raya, A. (2025). Quantum Harmonic Oscillator With Complex Frequency and Thermal Wave Propagation in Materials.  Physics Letters a, 555: 130771.</t>
  </si>
  <si>
    <t>Acharya, S., Agarwal, A., Aglieri Rinella, G. et al. (2025). Direct-Photon Production in Inelastic and High-Multiplicity ProtonÔÇôProton Collisions at S= 13 Tev.  Physics Letters B, 868: 139645.</t>
  </si>
  <si>
    <t>Acharya, S., Agarwal, A., Aglieri Rinella, G. et al. (2025). Studying Charm Hadronisation Into Baryons With Azimuthal Correlations of L+c With Charged Particles in Pp Collisions at root s = 13 Tev.  Physics Letters B, 868: 139681.</t>
  </si>
  <si>
    <t>Hayrapetyan, A., Tumasyan, A., Adam, W. et al. (2025). Multiplicity Dependence of Charm Baryon and Charm Meson Production in Ppb Collisions at root Snn = 8.16 TeV.  Physics Letters B, 868: 139672.</t>
  </si>
  <si>
    <t>Chekhovsky, V., Hayrapetyan, A., Makarenko, V. et al. (2025). Determination of the Strong Coupling and Its Running From Measurements of Inclusive Jet Production.  Physics Letters B, 868: 139651.</t>
  </si>
  <si>
    <t>Morales-Vazquez, C. M., Dagio-Hernandez, M. A., Camacho-Manriquez, L. D. et al. (2025). A Bacteriophage-Derived Primase-Helicase Orchestrates Plant Organellar Dna Replication.  Physiologia Plantarum, 177(4): e70379.</t>
  </si>
  <si>
    <t>Dipp-Alvarez, M., Lorenzo-Manzanarez, J. L., Flores.Sandoval, E. et al. (2025). The Mpant-Auxin Loop Modulates Marchantia Polymorpha Development.  Physiologia Plantarum, 177(4): e70365.</t>
  </si>
  <si>
    <t>Sanchez-Tovar, M. R., Carbajal-Valenzuela, I. A., Godinez-Mendoza, P. L., Rivera-Bustamante, R. F., Saavedra-Trejo, D. L., Guevara-Gonzalez, R. G. &amp; Torres-Pacheco, I. (2025). Defense Response to Viral Single and Mixed Infections by Pepper Golden Mosaic Virus and Tobacco Mosaic Virus in Capsicum Chinense Jacq. Treated With Titanium Dioxide Nanoparticles.  Physiological and Molecular Plant Pathology, 139: 102847.</t>
  </si>
  <si>
    <t>Mavrodieva, V., Dennis, G., Xoconostle-Cazares, B. et al. (2025). Pilot for Harmonization of Diagnostic Protocols for Tomato Brown Rugose Fruit Virus (Tobrfv) in Tomato and Pepper Seeds.  Phytofrontiers, 5: 187-196.</t>
  </si>
  <si>
    <t>Ramos-Pulido, J. &amp; De Folter, S. (2025). Confocal Imaging of the Cell Cycle and Cytokinin Signaling During Gynoecium Development in Arabidopsis.  Plant Journal, 122(6): e70299.</t>
  </si>
  <si>
    <t>Devkar, V., D'agostino, L., Kshetry, A. O. et al. (2025). Cell-Type-Specific Response to Silicon Treatment in Soybean Leaves Revealed by Single-Nucleus Rna Sequencing and Targeted Gene Editing.  Plant Journal, 123(1): e70309.</t>
  </si>
  <si>
    <t>Lopez, A., Gil-Lievana, E. &amp; Gutierrez, R. (2025). Sex-Specific Effects of Appetite Suppressants on Stereotypy in Rats.  Plos One, 20(6): e0325067.</t>
  </si>
  <si>
    <t>Maas-Hernandez, L. A., Olvera-Novoa, M. A., Rogers, A., Felaco, L., Macal-Lopez, K. &amp; Colas-Marrufo, T. (2025). Description of the Embryonic Development of Holothuria Floridana (PourtalÒ¿S, 1851) to Produce Juveniles for Aquaculture and Restocking.  Plos One, 20(7): e0325564.</t>
  </si>
  <si>
    <t>Castro-Munozledo, F. (2025). Analisis de perfiles transcripcionales: ventajas y dificultades en su ejecucion.  Revista De Educacion Bioquimica, 44(2): 82-98.</t>
  </si>
  <si>
    <t>Calderon-Salinas, J. V. &amp; Camacho-Carranza, R. (2025). Inteligencia artificial, una herramienta que llego para quedarse.  Revista De Educacion Bioquimica, 44(2): 65-69.</t>
  </si>
  <si>
    <t>Camacho-Carranza, R. &amp; Calderon-Salinas, J. V. (2025). Creatividad y patentes en Mexico: un asunto pendiente.  Revista De Educacion Bioquimica, 44(1): 3-9.</t>
  </si>
  <si>
    <t>Garcia-Feria, C., Resendiz-Hernandez, P. J., Cortes-Hernandez, D. A. &amp; Ochoa-Palacios, R. M. (2025). Magnesium ferrite nanoparticles as cancer treatment adjuvants: synthesis, characterization, and heating capacity.  Revista Internacional De Investigacion e Innovacion Tecnologica, 13(75): 69-83.</t>
  </si>
  <si>
    <t>Hernandez, M. C. R., Lopez, R. H. C., Olvera-Valdez, M., Morales, L. G. F., Martinez, I. I. P., Ramos, M. A. T., Victoria, M. G., Mejia, R. F. &amp; Basurto, J. C. (2025). Piperidine and Valproic Acid Hybrid Compound () Outperforms Methotrexate as Anti-Proliferative and Cells Migration Inhibition.  Rsc Advances, 15(31): 25291-25309.</t>
  </si>
  <si>
    <t>Perez-Miguel, A., Jardon-Aguilar, H., Tirado-Mendez, J. A., Gomez-Villanueva, R., Flores-Leal, R. &amp; Fritz-Andrade, E. (2025). An in-Depth Statistical Analysis of the Tarc Parameter to Evaluate the Real Impact of Random Phases in Mimo Antennas.  Sensors, 25(13): 4171.</t>
  </si>
  <si>
    <t>Diaz-Fernandez, M., Ramon-Sierra, J., Ortiz-Vazquez, E. &amp; Fernandez-Herrera, M. A. (2025). a-Bromoketone Derivatives From Lithocholic Acid: a Comprehensive Evaluation of Their Antibacterial Activity.  Steroids, 221: 109658.</t>
  </si>
  <si>
    <t>Cantu-Delgado, N. A. &amp; Garnica-Garza, H. M. (2025). Feasibility of Radiotherapy Fiducial Marker Tracking Via Single-Shot X-Ray Acoustic Tomography.  Technology in Cancer Research &amp; Treatment, 24: 1-10.</t>
  </si>
  <si>
    <t>Valencia-Rodriguez, D. C. &amp; Coello, C. A. C. (2025). A Novel Framework to Construct Quality Indicators Using the Linear Assignment Problem.  Top, 33: 378-394.</t>
  </si>
  <si>
    <t>Rodriguez-Torres, A., Morales-Valdez, J. &amp; Yu, W. (2025). Semi-Active Vibration Control Via a Magnetorheological Damper and Active Disturbance Rejection Control.  Transactions of the Institute of Measurement and Control, 47(11): 2285-2298.</t>
  </si>
  <si>
    <t>Segura-Cadiz, F. M., Zamora-Briseno, J. A., Hernandez-Perez, A., Montero-Munoz, J. L., Perez-Vega, J. A., Cerqueda-Garcia, D., Valenzuela-Jimenez, M. C., Gaxiola-Cortes, G. &amp; Rodriguez-Canul, R. (2025). Early Infection With White Spot Syndrome Virus Promotes Changes in the Gut Microbiome and Immune-Energy Related Genes of Shrimps Litopenaeus Vannamei (Boone, 1931).  Veterinaria Mexico, 12: 1377.</t>
  </si>
  <si>
    <t>Bertolasi, J., Garcia-Hernandez, N. V., Memeo, M., Guarischi, M. &amp; Gori, M. (2025). Evaluation of HoloLens 2 for Hand Tracking and Kinematic Features Assessment.  Virtual Worlds, 4(3): 31.</t>
  </si>
  <si>
    <t>Morales-Mndoza, A. G., Flores-Trujillo, A. K. I., Del Razo, L. M., Pena-Ocana, B. A., Missirlis, F. &amp; Rodriguez-Vazquez, R. (2025). Could the Presence of Ferrihydrite in a Riverbed Impacted by Mining Leachates Be Linked to a Reduction in Contamination and Health Indexes?  Water, 17(15): 2167.</t>
  </si>
  <si>
    <t>Brief Report</t>
  </si>
  <si>
    <t>MATEMATICA EDUCATIVA</t>
  </si>
  <si>
    <t>MATEMATICAS</t>
  </si>
  <si>
    <t>LANSE</t>
  </si>
  <si>
    <t>FARMACOLOGIA</t>
  </si>
  <si>
    <t>CONAHCYT [FORDECYT—PRONACES/61517/2020]</t>
  </si>
  <si>
    <t>Consejo Nacional de Humanidades, Ciencias y Tecnologas [0020206BA1, A1-S-8125]; CONAHCyT, Mexico [FIDSC2018/72]</t>
  </si>
  <si>
    <t>SECIHTI doctoral scholarship; SECIHTI [CBF2023-2024-2528]; [SIP20230565]; [SIP20240103]</t>
  </si>
  <si>
    <t>Programa de Apoyo a Proyectos de Investigacion e Innovacion Tecnologica (PAPIIT-UNAM) [IN205521]; Programa de Posgrado en Ciencias Biologicas, UNAM and CONAHCyT [CVU/Becario: 742781]</t>
  </si>
  <si>
    <t>PSC-CUNY Award [66385-00 54]</t>
  </si>
  <si>
    <t>Instituto Politecnico Nacional [SIP 20240662, SIP 2258]; Universidad Autbnoma Metropolitana [CBI-UAM-A: CB005-22, CBI-UAM-A: CB008-24]</t>
  </si>
  <si>
    <t>NSFC [12273021,12022307, 12133006]; National Key R&amp;D Program of China [2023YFA1605600, 2023YFA1605601]; Yangyang Development Fund</t>
  </si>
  <si>
    <t>Thailand Science Research and Innovation Fund [FRB660041/0227-WU05]; Walailak University Graduate Scholarships [05/2022]</t>
  </si>
  <si>
    <t>National Science Centre [2021/41/B/NZ2/02426]; CONACYT [I0200/111/2024]</t>
  </si>
  <si>
    <t>CONACYT [FORDECYT-PRONACES/39570/2020]</t>
  </si>
  <si>
    <t>Consejo Nacional de Ciencia, Humanidades y Tecnologia (CONACHYT)</t>
  </si>
  <si>
    <t>British Academy’s Knowledge Frontiers: International Interdisciplinary Research 2021 Programme</t>
  </si>
  <si>
    <t>UNAM PAPIIT [IA106323]</t>
  </si>
  <si>
    <t>Secretaria de Salud de México [E022]</t>
  </si>
  <si>
    <t>Secretaria de Ciencia, Humanidades, Tecnologia e Innovacion (Secihti) [845101]</t>
  </si>
  <si>
    <t>CONAHCyT Fronteras de la Ciencia [CF-2023-G-518]; PAPIIT [IN102423]</t>
  </si>
  <si>
    <t>Cinvestav; CONAHCYT [163235]; SECIHTI [878025]; SIP-IPN [SIP-20231443, 20240941]</t>
  </si>
  <si>
    <t>CINVESTAV; SECIHTI [934198]; Conacyt-BMBF [267755]</t>
  </si>
  <si>
    <t>National Research Foundation of Korea [RS-2022-NR074767, RS-2022-NR070836, CBF2023-2024-3226]; National Research Foundation (NRF) of the Korean government</t>
  </si>
  <si>
    <t>CONACyT [CB-2016-284457, 278987]; Direccion General de Asuntos de Personal Academico at UNAM [PAPIIT IN224723]; Instituto de Ecologia, UNAM</t>
  </si>
  <si>
    <t>CONAHCYT-Ciencias de Frontera (Mexico) [CF-2019-170713, CF-2023-G-1168]; Italian Telethon Foundation [GGP19287A]</t>
  </si>
  <si>
    <t>SECIHTI [EPM-2023-479253]</t>
  </si>
  <si>
    <t>CONACYT [PN-CONACYT 2015–01-118]</t>
  </si>
  <si>
    <t>SECIHTI [A1-S-8742, 304001, 376127, 240512]</t>
  </si>
  <si>
    <t>CONACYT [7876, 87783, 262233, 26267M, SALUD-2010-01-139796, SALUD-2011-01-161930, CB-2013-01-221628, CF-2019-102962]; Secretariade Ciencia, Humanidades, Tecnologimath;iae Innovacion (Secihti-Estancia Posdoctoral de Incidencia Inicial [CVU508876]; Programa deInvestigadores e Investigadoras of the Consejo Mexiquense deCiencia y Tecnologia (COMECYT) [CAT2024-0036]; Financiamiento de Proyectos de Investigacion para la Salud(FPIS) [FPIS2023-INMEGEN-5251]; INMEGEN [346-05/2018/I]</t>
  </si>
  <si>
    <t>National Humanities, Science and Technology Council of Mexico [787523]</t>
  </si>
  <si>
    <t>Cinvestav México; National Council of Science and Technology (Conahcyt) [A3-S-26782]</t>
  </si>
  <si>
    <t>SECIHTI [CVU: 1079221]; Project Ciencia de Frontera [CF-2023-I-551]; SECIHTI through the Project Ciencia de Frontera [CF-2023-I-551]</t>
  </si>
  <si>
    <t>Research Program of the Liaoning Liaohe Laboratory [LLL23ZZ-05-01]; National Natural Science Foundation of China [61991404]; Key Research and Development Program of Liaoning Province [2023JH26/10200011]</t>
  </si>
  <si>
    <t>Instituto Tecnolgico y de Estudios Superiores de Monterrey [IJXT070-22TE6000, IJXT070-22EG59001, 2023, IJXT070-23EG60002]; Tecnologico de Monterrey, Institute of Advanced Materials for Sustainable Manufacturing under the grant Challenge-Based Research Funding Program Challenge-Based Research Funding Program 2022 project</t>
  </si>
  <si>
    <t>CONAHCYT [152020, 125LN]</t>
  </si>
  <si>
    <t>Govt of India [ARDB/01/2031976/M/I]</t>
  </si>
  <si>
    <t>Consejo Nacional de Humanidades, Ciencias y Tecnologias (CONHACYT)-Mexico [556174]; Cinvestav</t>
  </si>
  <si>
    <t>CONAHCyT Paradigmas y Controversias de la Ciencia [PCC 320812]; PRONAII-7-VIRUS Y CANCER [303044]; Instituto Nacional de Cancerologia [024/019/IBI, CEI/025/24, 015/039/IBI, CEI/998/15]</t>
  </si>
  <si>
    <t>SNI-CONAHCYT</t>
  </si>
  <si>
    <t>ISBlue [Ndegrees 615458]; ISblue project, Interdisciplinary Graduate School for the Blue Planet [ANR-17-EURE-0015]; French government</t>
  </si>
  <si>
    <t>National Institute of General Medical Sciences [R35GM150620]; National Institute of General Medical Sciences of the National Institutes of Health [894234]; Consejo Nacional de Humanidades, Ciencia y Tecnologia [IG200124]; DGAPA, UNAM, Programa de Apoyo a Proyectos de Investigacion e Innovacion Tecnologica (PAPIIT)</t>
  </si>
  <si>
    <t>A. I. Alikhanyan National Science Laboratory (Yerevan Physics Institute) Foundation (ANSL), State Committee of Science and World Federation of Scientists (WFS), Armenia; Austrian Science Fund (FWF), Austria [M 2467-N36]; Nationalstiftung fur Forschung, Technologie und Entwicklung, Austria; Ministry of Communications and High Technologies, National Nuclear Research Center, Azerbaijan; Conselho Nacional de Desenvolvimento Cientifico e Tecnologico (CNPq), Brazil; Financiadora de Estudos e Projetos (Finep), Brazil; Fundacao de Amparo a Pesquisa do Estado de Sao Paulo (FAPESP), Brazil; Universidade Federal do Rio Grande do Sul (UFRGS), Brazil; Bulgarian Ministry of Education and Science, within the National Roadmap for Research Infrastructures 2020-2027 (object CERN), Bulgaria; Ministry of Science &amp; Technology of China (MSTC), China; National Natural Science Foundation of China (NSFC), China; Croatian Science Foundation, Croatia; Centro de Aplicaciones Tecnologicas y Desarrollo Nuclear (CEADEN), Cubaenergia, Cuba; Ministry of Education, Youth and Sports of the Czech Republic, Czech Republic; Danish Council for Independent Research | Natural Sciences, Denmark; VILLUM FONDEN, Denmark; Danish National Research Foundation (DNRF), Denmark; Helsinki Institute of Physics (HIP), Finland; Commissariat a l'Energie Atomique (CEA), France; Centre National de la Recherche Scientifique (CNRS), France; Bundesministerium fur Bildung und Forschung (BMBF), Germany; GSI Helmholtzzentrum fur Schwerionenforschung GmbH, Germany; Council of Scientific and Industrial Research (CSIR), India; Istituto Nazionale di Fisica Nucleare (INFN), Italy; Japan Society for the Promotion of Science (JSPS) KAKENHI, Japan; Consejo Nacional de Ciencia (CONACYT) y Tecnologia, through Fondo de Cooperacion Internacional en Ciencia y Tecnologia (FONCICYT), Mexico; Direccion General de Asuntos del Personal Academico (DGAPA), Mexico; Nederlandse Organisatie voor Wetenschappelijk Onderzoek (NWO), Netherlands; Research Council of Norway, Norway; Commission on Science and Technology for Sustainable Development in the South (COMSATS), Pakistan; Pontificia Universidad Catolica del Peru, Peru; Ministry of Education and Science, Poland; National Science Centre, Poland; WUT ID-UB, Poland; Korea Institute of Science and Technology Information, Republic of Korea; National Research Foundation of Korea (NRF), Republic of Korea; Austrian Academy of Sciences, Austria; Ministry of Education and Scientific Research, Romania; Institute of Atomic Physics, Romania; Ministry of Research and Innovation, Romania; University Politehnica of Bucharest, Romania; Ministry of Education, Science, Research and Sport of the Slovak Republic, Slovakia; National Research Foundation of South Africa, South Africa; Swedish Research Council (VR), Sweden; Knut &amp; Alice Wallenberg Foundation (KAW), Sweden; European Organization for Nuclear Research, Switzerland; Suranaree University of Technology (SUT), Thailand; National Science and Technology Development Agency (NSTDA), Thailand; Thailand Science Research and Innovation (TSRI) , Thailand; National Science, Research and Innovation Fund (NSRF), Thailand; Turkish Energy, Nuclear and Mineral Research Agency (TENMAK), Turkey; National Academy of Sciences of Ukraine, Ukraine; Science and Technology Facilities Council (STFC), United Kingdom; National Science Foundation of the United States of America (NSF) , United States of America; United States Department of Energy, Office of Nuclear Physics (DOE NP), United States of America; Marie Skodowska Curie, European Union; Strong 2020 - Horizon 2020, European Union; European Research Council , European Union [824093, 896850, 950692]; Academy of Finland (Center of Excellence in Quark Matter), Finland [346327, 346328]; Ministry of Education of China (MOEC) , China; Ministry of Science and Education, Croatia; Institut National de Physique Nucleaire et de Physique des Particules (IN2P3), France; General Secretariat for Research and Technology, Ministry of Education, Research and Religions, Greece; National Research, Development and Innovation Office, Hungary; Department of Atomic Energy Government of India (DAE); Department of Science and Technology, Government of India (DST); University Grants Commission, Government of India (UGC); National Research and Innovation Agency - BRIN, Indonesia; Japanese Ministry of Education, Culture, Sports, Science and Technology (MEXT), Japan</t>
  </si>
  <si>
    <t>SECIHTI [CVU: 860502, CVU:592668]; CONACyT [A1-S-30393, 226291]</t>
  </si>
  <si>
    <t>Instituto Nacional de Perinatologia [INPer-2024-1-19]; Centro de Investigacion y de Estudios Avanzados del Instituto Politecnico Nacional (CINVESTAV)</t>
  </si>
  <si>
    <t>Collaborative Research Center [SFB1258]; Deutsche Forschungsgemeinschaft (DFG, German Research Foundation) - MCIN/AEI/ [EXC-2094 - 390783311, CBF2023-2024-3226, PID2020-114473GB- I00, PID2023-146220NB-I00]; Generalitat Valenciana [PROMETEO/2021/071]; UNAM project PAPIIT [IN111224, CBF2023-2024-548]</t>
  </si>
  <si>
    <t>AEI [RYC2022-037545-I]; Comunidad de Madrid [2022-T1/TIC-23956]; MCIN/AEI [CEX2020-001007-S, PID2021-123017NB-I00]; ERDF A way of making Europe; SECIHTI (CONACyT) [941366]; Programa de Becas Elisa Acuna [FIS-EX-2023-699, FIS-ES-2023-701]; NYUAD</t>
  </si>
  <si>
    <t>FWO (Belgium); CNPq, CAPES and FAPERJ (Brazil); MES and BNSF (Bulgaria); CERN; CAS, MoST, and NSFC (China); MINCIENCIAS (Colombia); CEA and CNRS IN2P3 (France); SRNSFG (Georgia); IPM (Iran); INFN (Italy); MSIP and NRF (Republic of Korea); NRF (Republic of Korea); BUAP, CINVESTAV, CONACYT, LNS, SEP, and UASLP-FAI (Mexico); PAEC (Pakistan); DOE and NSF ( U.S.A.)</t>
  </si>
  <si>
    <t>CONACYT; Alexander von Humboldt Foundation for the Postdoctoral Research Fellow; Higher education commission of Pakistan [NRPU-14417]</t>
  </si>
  <si>
    <t>SECIHTI-Mexico [CVU 487411]</t>
  </si>
  <si>
    <t>CONAHCYT [CVU:580380]</t>
  </si>
  <si>
    <t>Australian Government Research Training Program (RTP) Scholarship; Nota Dez postdoctoral fellowship from Fundacao Carlos Chagas Filho de Amparo a Pesquisa do Estado do Rio de Janeiro (FAPERJ, Brazil); INSPIRE fellowship, Department of Science and Technology Government of India; French Ministry of Education; Fondation pour la Recherche Medicale (FRM)</t>
  </si>
  <si>
    <t>SEP-Cinvestav (Mexico) [269]; National Institute of Neurological Disorders and Stroke (NINDS) [NIH R01 NS114653]; Conahcyt [761594]</t>
  </si>
  <si>
    <t>Consejo Nacional de Humanidades and Ciencias y Tecnologias (CONAHCYT) [BPPA-20220711103224986-2580943]; Investigadores por Mexico CONAHCYT [299061]; Laboratorio Nacional SEDEAM CONAHCYT</t>
  </si>
  <si>
    <t>Conahcyt (Mexico) [104299 CB-2008, 286452 CB-2016, CVU 1046349, CVU 859391]</t>
  </si>
  <si>
    <t>Consejo Nacional de Cienciay Tecnologia [104299 CB-2008, 286452 CB-2016, CVU 859391, CVU 1046349]</t>
  </si>
  <si>
    <t>Secretary of Science, Humanities, Technology and Innovation (SECIHTI) Mexico</t>
  </si>
  <si>
    <t>FAPESP [2022/16455-6, 2016/24707-4]</t>
  </si>
  <si>
    <t>National Agency for Research and Development (ANID) [21230203, 21242516]</t>
  </si>
  <si>
    <t>Basildon University Hospital UK</t>
  </si>
  <si>
    <t>UNAM-DGAPA-PAPIIT [IN206117]; Fondo de Investigacion Cientifica y Desarrollo Tecnologico del Cinvestav (SEP-CINVESTAV) [176]</t>
  </si>
  <si>
    <t>Universidad Tecnológica de la Selva</t>
  </si>
  <si>
    <t>DGAPA, UNAM [PAPIIT-IN206224]</t>
  </si>
  <si>
    <t>Instituto Politécnico Nacional [SIP 20232507]</t>
  </si>
  <si>
    <t>SECIHTI (Mexico); CSU-Long Beach</t>
  </si>
  <si>
    <t>Centre for Research and Advanced Studies [C-3000-2023]; Centre for Research and Advanced Studies of the NPI</t>
  </si>
  <si>
    <t>Gouvernement du Canada | Canadian Institutes of Health Research (Instituts de Recherche en Sant du Canada) [DE-AC02-76SF00515]; US Department of Energy, Office of Science, Office of Basic Energy Sciences; DOE Office of Biological and Environmental Research [P30GM133894]; National Institutes of Health, National Institute of General Medical Sciences [PS 169102]; CIHR [RGPIN-2018-04357]; NSERC</t>
  </si>
  <si>
    <t>Consejo Nacional de Humanidades, Ciencias y Tecnologias [290749, 426342/2018-6]; Coordenacao de Aper-feicoamento de Pessoal de Nivel Superior; Fundacao Carlos Chagas Filho de Amparo a Pesquisa do Estado do Rio de Janeiro [E-26/202.668/2018]; Instituto Nacional de Ciencia e Tecnologia de Neurociencia Translacional</t>
  </si>
  <si>
    <t>National Council of Science and Technology-Mexico (CONA-CYT)</t>
  </si>
  <si>
    <t>FWO (Belgium); CNPq (Brazil); CAPES (Brazil); FAPERJ (Brazil); MES (Bulgaria); BNSF (Bulgaria); CERN; CAS (China); MoST (China); NSFC (China); IPM (Iran); INFN (Italy); MINCIENCIAS (Colombia); CEA (France); MSIP (Republic of Korea); CNRS/IN2P3 (France); NRF (Republic of Korea); SRNSFG (Georgia); BUAP (Mexico); DAE (India); CINVESTAV (Mexico); DST (India); CONACYT (Mexico); LNS (Mexico); SEP (Mexico); UASLP-FAI (Mexico); PAEC (Pakistan); DOE and (United States)</t>
  </si>
  <si>
    <t>CONAHCyT [286218]</t>
  </si>
  <si>
    <t>DGAPA-PAPIIT [IN105422, IN114225]; Spanish Ministerio de Ciencia Innovacion y Universidades - Agencia Estatal de Investigacion grant [AEI/PID2020116567GB-C22]; SECIHTI (Mexico) [371778]; CONAHCyT (Mexico) [940148]; Instituto Politecnico Nacional [SIP-20253696]; Consejo Nacional de Humanidades, Ciencia y Tecnologia (CONAHCyT), Mexico</t>
  </si>
  <si>
    <t>CERN EP, BE; Fermi National Accelerator Laboratory (Fermilab), a U.S. Department of Energy, Office of Science, HEP User Facility [89243024CSC000002]; CNPq; FAPERJ; FAPEG; FAPESP, Brazil; CFI; NSERC, Canada; MSMT, Czech Republic; ERDF; Horizon Europe, MSCA; European Union; CEA, France; INFN, Italy; NRF, South Korea; Generalitat Valenciana, Junta de Andalucia-FEDER; MICINN; Xunta de Galicia, Spain; SNSF, Switzerland; TUBITAK, Turkey; Royal Society; DOE; NSF, United States of America; U.S. Department of Energy Office of Science User Facility [DE-AC02-05CH11231]</t>
  </si>
  <si>
    <t>FWF; FNRS; FWO (Belgium) [30820817]; CNPq; CAPES; FAPERJ; FAPERGS; FAPESP (Brazil); BNSF (Bulgaria); MoST; NSFC (China); CSF (Croatia); RIF (Cyprus); SENESCYT (Ecuador); ERC PRG [MoER TK202]; Academy of Finland; MEC; CEA; CNRS/IN2P3 (France); SRNSF; BMBF; DFG; HGF (Germany); NKFIH (Hungary); DAE; DST; IPM; SFI (Ireland); INFN (Italy); NRF (Republic of Korea); MES (Latvia); MOE; UM (Malaysia); BUAP; CONACYT; UASLP-FAI (Mexico); PAEC (Pakistan); FCT (Portugal); MESTD (Serbia); PCTI (Spain); MOSTR (Sri Lanka); Swiss Funding Agencies (Switzerland); NSTDA; TUBITAK; DOE; NSF (USA); Marie-Curie program; European Research Council; Horizon 2020 Grant [675440, 724704, 752730, 758316, 765710, 824093, 101115353, 101002207]; COST Action [CA16108]; Leventis Foundation; Alfred P. Sloan Foundation; Alexander von Humboldt Foundation; Science Committee [22rl-037]; Belgian Federal Science Policy Office; Fonds pour la Formation `a la Recherche dans l'Industrie et dans l'Agriculture (FRIA-Belgium); F. R. S.-FNRS; Beijing Municipal Science &amp; Technology Commission [Z191100007219010]; Fundamental Research Funds for the Central Universities (China); Ministry of Education, Youth and Sports (MEYS) of the Czech Republic; Shota Rustaveli National Science Foundation [FR-22-985]; Deutsche Forschungsgemeinschaft (DFG) [Strategy-EXC 2121, 400140256-GRK2497]; Hellenic Foundation for Research and Innovation (HFRI) [2288]; Hungarian Academy of Sciences; NKFIH [K 131991, K 133046, K 138136, K 143460, K 143477, K 146913, K 146914, K 147048, 2020-2.2.1-ED-2021-00181, TKP2021-NKTA-64]; Council of Science and Industrial Research, India - NextGenerationEU program (Italy); Latvian Council of Science; Ministry of Education and Science [2022/WK/14]; National Science Center [Opus 2021/41/B/ST2/01369, 2021/43/B/ST2/01552]; Fundacao para a Ciencia e a Tecnologia [CEECIND/01334/2018]; National Priorities Research Program by Qatar National Research Fund [MCIN/AEI/10.13039/501100011033]; ERDF a way of making Europe; Programa Estatal de Fomento de la Investigacion Cientifica y Tecnica de Excelencia Maria de Maeztu [MDM-2017-0765]; Programa Severo Ochoa del Principado de Asturias (Spain); Chulalongkorn Academic into Its 2nd Century Project Advancement Project; National Science, Research and Innovation Fund via the Program Management Unit for Human Resources &amp; Institutional Development, Research and Innovation [B39G670016]; Kavli Foundation; Nvidia Corporation; SuperMicro Corporation; Welch Foundation [C-1845]; Weston Havens Foundation (USA)</t>
  </si>
  <si>
    <t>CIC-UMSNH [18371, 44356]; SECIHTI [712251]; [FORDECYT-PRONACES/61533/2020]</t>
  </si>
  <si>
    <t>Ciencia de Fronteras-CONAHCYT [70713, CBF2023-2024-1274]; PAPIIT-UNAM [IA203523]</t>
  </si>
  <si>
    <t>CONAHCYT-Mexico [488063]; Consejo Nacional de Humanidades, Ciencia y Tecnologia (CONAHCYT) [CVU 858608]; Australian Research Council Centre of Excellence for Plant Success in Nature and Agriculture [ce200100015]; Consejo Nacional de Ciencia y Tecnologia (CONACYT) [A1-S-38383]; UCMEXUS-CONACYT Collaborative Grant [CN-20-166]</t>
  </si>
  <si>
    <t>CONACYT [A1-S-33677, Ciencia Basica 2017]</t>
  </si>
  <si>
    <t>Asociacion Mexicana de Semilleros, A.C. (AMSAC); American Seed Trade Association (ASTA); Consejo Nacionalde Humanidades, Ciencias y Tecnologias, Mexico (CONACYT) [CF-2023-G-731]; USDA APHIS Plant Protection and Quarantine [PPQ-019198]</t>
  </si>
  <si>
    <t>Secretaria de Ciencia, Humanidades, Tecnologia e Innovacion (Secihti) [CVU904465]; Conahcyt grant [INFR-2015-253504]</t>
  </si>
  <si>
    <t>Southern Soybean Research Program (SSRP); United Soybean Board [2414-209-0202]; State of Texas' Governor's University Research (GURI); BBSRC Institute Strategic Programme: Harnessing Biosynthesis For Sustainable Food and Health [BB/X01097X/1]</t>
  </si>
  <si>
    <t>CONAHCyT</t>
  </si>
  <si>
    <t>Ministry of Sustainable Fisheries and Aquaculture of Yucatan, Mexico [2019-SEPASY-ACU-001]; Conahcyt [776572]</t>
  </si>
  <si>
    <t>CONAHCYT [320450]</t>
  </si>
  <si>
    <t>CONAHCYT Ciencia Basica y/o de Frontera [319355, 2022, 20240059, 2297-2024]; Paradigmas y controversias de laciencia [319355]; SIP-IPN multidiciplinario [2022, 20240059]</t>
  </si>
  <si>
    <t>Secihti [CF-2023-I-428, 473101]</t>
  </si>
  <si>
    <t>National Council for the Humanities, Science and Technology (CONAHCyT, Mexico)</t>
  </si>
  <si>
    <t>Consejo Nacional de Ciencia y Tecnologia (CONACyT) of Mexico</t>
  </si>
  <si>
    <t>Conahcyt [221734]</t>
  </si>
  <si>
    <t>SECIHTI [CBF2023-2024-4441, 998228, 592589]</t>
  </si>
  <si>
    <t>CONACYT [1079221]</t>
  </si>
  <si>
    <t>SECIHTI [1144112]</t>
  </si>
  <si>
    <t>https://doi.org/10.1007/978-3-031-87213-6_35</t>
  </si>
  <si>
    <t>https:/doi.org/10.1007/978-3-031-86870-2_9</t>
  </si>
  <si>
    <t>https://doi.org/10.1016/j.agee.2025.109862</t>
  </si>
  <si>
    <t>https://doi.org/10.1002/ajhb.70100</t>
  </si>
  <si>
    <t>https://amphibian-reptile-conservation.org/manuscript/index.php/arc/article/view/95/5</t>
  </si>
  <si>
    <t>https://doi.org/10.1016/j.biochi.2025.07.003</t>
  </si>
  <si>
    <t>https://doi.org/10.1016/j.biombioe.2025.108184</t>
  </si>
  <si>
    <t>https://doi.org/10.3390/catal15070687</t>
  </si>
  <si>
    <t>https://doi.org/10.1016/j.chaos.2025.116825</t>
  </si>
  <si>
    <t>https://doi.org/10.5334/cstp.826</t>
  </si>
  <si>
    <t>https://doi.org/10.1016/j.conengprac.2025.106483</t>
  </si>
  <si>
    <t>https://doi.org/10.1016/j.dib.2025.111854</t>
  </si>
  <si>
    <t>https://doi.org/10.3390/diseases13070206</t>
  </si>
  <si>
    <t>https://doi.org/10.1007/s11356-025-36631-w</t>
  </si>
  <si>
    <t>https://doi.org/10.1007/s11356-025-36580-4</t>
  </si>
  <si>
    <t>https://doi.org/10.1016/j.etap.2025.104759</t>
  </si>
  <si>
    <t>https://doi.org/10.37349/eff.2025.101084</t>
  </si>
  <si>
    <t>https://doi.org/10.3390/fermentation11070398</t>
  </si>
  <si>
    <t>https://doi.org/10.1016/j.foodqual.2025.105630</t>
  </si>
  <si>
    <t>https://doi.org/10.1007/s10701-025-00873-y</t>
  </si>
  <si>
    <t>https://doi.org/10.3389/fphar.2025.1627465</t>
  </si>
  <si>
    <t>https://doi.org/10.3389/10.1002/ces2.70012</t>
  </si>
  <si>
    <t>https://doi.org/10.1016/j.jallcom.2025.182048</t>
  </si>
  <si>
    <t>https://doi.org/10.1016/j.jece.2025.117827</t>
  </si>
  <si>
    <t>https://doi.org/10.1088/1742-6596/3027/1/012070</t>
  </si>
  <si>
    <t>https://doi.org/10.1088/1742-6596/3027/1/012052</t>
  </si>
  <si>
    <t>https://doi.org/10.1111/jwas.70043</t>
  </si>
  <si>
    <t>https://doi.org/10.1016/j.matcom.2025.06.031</t>
  </si>
  <si>
    <t>https://doi.org/10.3390/micro5030032</t>
  </si>
  <si>
    <t>https://doi.org/10.3390/microbiolres16070150</t>
  </si>
  <si>
    <t>https://doi.org/10.3390/microorganisms13071484</t>
  </si>
  <si>
    <t>https://doi.org/10.3390/microorganisms13071442</t>
  </si>
  <si>
    <t>https://doi.org/10.1103/PhysRevD.111.112005</t>
  </si>
  <si>
    <t>https://doi.org/10.1103/PhysRevD.111.112004</t>
  </si>
  <si>
    <t>https://doi.org/10.1016/j.physletb.2025.139645</t>
  </si>
  <si>
    <t>https://doi.org/10.1016/j.physletb.2025.139681</t>
  </si>
  <si>
    <t>https://doi.org/10.1016/j.physletb.2025.139672</t>
  </si>
  <si>
    <t>https://doi.org/10.1016/j.physletb.2025.139651</t>
  </si>
  <si>
    <t>https://doi.org/10.1016/j.pmpp.2025.102847</t>
  </si>
  <si>
    <t>http://www.facmed.unam.mx/publicaciones/ampb/numeros/2025/02/REB_junio_2025.pdf</t>
  </si>
  <si>
    <t>https://riiit.com.mx/apps/site/files_v2450/ferrita_de_mg_coah._5_riiit_jul-ago_2025.pdf</t>
  </si>
  <si>
    <t>https://doi.org/10.1016/j.steroids.2025.109658</t>
  </si>
  <si>
    <t>https://doi.org/10.3390/virtualworlds4030031</t>
  </si>
  <si>
    <t>https://doi.org/10.3390/w17152167</t>
  </si>
  <si>
    <t xml:space="preserve">https://doi.org/10.5281/zenodo.15486552  </t>
  </si>
  <si>
    <t xml:space="preserve">https://www.researchgate.net/publication/393445928_Desigualdad_y_desercion_escolar_en_Mexico_Ecuador_Espana_y_Argentina_opticas_sobre_aprendizajes_inequidad_tutorias_derechos_humanos_y_evaluacion </t>
  </si>
  <si>
    <t xml:space="preserve">https://www.igi-global.com/chapter/control-strategy-for-a-single-phase-grid-connected-pv-system-with-bidirectional-ev-charging-support/381790 </t>
  </si>
  <si>
    <t xml:space="preserve">https://ieeexplore.ieee.org/document/11043061 </t>
  </si>
  <si>
    <t xml:space="preserve">https://ieeexplore.ieee.org/document/11007836 </t>
  </si>
  <si>
    <t xml:space="preserve">https://ieeexplore.ieee.org/document/11007917 </t>
  </si>
  <si>
    <t xml:space="preserve">https://www.sciencedirect.com/science/article/pii/B9780443291005000035 </t>
  </si>
  <si>
    <t xml:space="preserve">https://www.ursi.org/proceedings/procAP25/papers/YSASummaryPaperRiveraRuizMayraAlejandra.pdf </t>
  </si>
  <si>
    <t xml:space="preserve">https://doi.org/10.1109/GMEPE/PAHCE65777.2025.11002840 </t>
  </si>
  <si>
    <t xml:space="preserve">https://hal-lirmm.ccsd.cnrs.fr/lirmm-05087904v1/file/IFAC_Underwater_Paper_FFV.pdf </t>
  </si>
  <si>
    <t>10.1007/978-3-031-87213-6_35</t>
  </si>
  <si>
    <t>10.1007/978-3-031-86870-2_9</t>
  </si>
  <si>
    <t>10.1021/acsomega.5c01738</t>
  </si>
  <si>
    <t>10.1007/s11686-025-01080-5</t>
  </si>
  <si>
    <t>10.1016/j.agee.2025.109862</t>
  </si>
  <si>
    <t>10.1002/ajhb.70100</t>
  </si>
  <si>
    <t>10.1214/25-AAP2161</t>
  </si>
  <si>
    <t>10.1002/aoc.70262</t>
  </si>
  <si>
    <t>10.3847/1538-4357/add5df</t>
  </si>
  <si>
    <t>10.3762/bjnano.16.53</t>
  </si>
  <si>
    <t>10.1016/j.biochi.2025.07.003</t>
  </si>
  <si>
    <t>10.1016/j.biombioe.2025.108184</t>
  </si>
  <si>
    <t>10.1186/s12864-025-11778-5</t>
  </si>
  <si>
    <t>10.1007/s40590-025-00769-x</t>
  </si>
  <si>
    <t>10.3390/catal15070687</t>
  </si>
  <si>
    <t>10.1016/j.ceramint.2025.03.134</t>
  </si>
  <si>
    <t>10.1016/j.chaos.2025.116825</t>
  </si>
  <si>
    <t>10.5334/cstp.826</t>
  </si>
  <si>
    <t>10.1016/j.conengprac.2025.106483</t>
  </si>
  <si>
    <t>10.56754/0719-0646.2701.119</t>
  </si>
  <si>
    <t>10.1016/j.dib.2025.111854</t>
  </si>
  <si>
    <t>10.3390/diseases13070206</t>
  </si>
  <si>
    <t>10.1016/j.electacta.2025.146751</t>
  </si>
  <si>
    <t>10.1523/ENEURO.0015-25.2025</t>
  </si>
  <si>
    <t>10.1007/s11356-025-36631-w</t>
  </si>
  <si>
    <t>10.1007/s11356-025-36580-4</t>
  </si>
  <si>
    <t>10.1016/j.etap.2025.104759</t>
  </si>
  <si>
    <t>10.1140/epjc/s10052-025-14379-4</t>
  </si>
  <si>
    <t>10.1111/eva.70116</t>
  </si>
  <si>
    <t>10.1016/j.eswa.2025.128697</t>
  </si>
  <si>
    <t>10.37349/eff.2025.101084</t>
  </si>
  <si>
    <t>10.1111/febs.70064</t>
  </si>
  <si>
    <t>10.3390/fermentation11070398</t>
  </si>
  <si>
    <t>10.1016/j.foodqual.2025.105630</t>
  </si>
  <si>
    <t>10.3390/foods14132341</t>
  </si>
  <si>
    <t>10.1007/s10701-025-00873-y</t>
  </si>
  <si>
    <t>10.3389/fcimb.2025.1627519</t>
  </si>
  <si>
    <t>10.3389/feduc.2025.1470636</t>
  </si>
  <si>
    <t>10.3389/fphar.2025.1627465</t>
  </si>
  <si>
    <t>10.1007/s10708-025-11444-z</t>
  </si>
  <si>
    <t>10.1016/j.hydromet.2025.106531</t>
  </si>
  <si>
    <t>10.1109/LCSYS.2025.3580777</t>
  </si>
  <si>
    <t>10.1109/TNNLS.2024.3421570</t>
  </si>
  <si>
    <t>10.1049/cth2.70001</t>
  </si>
  <si>
    <t>10.1002/ces2.70012</t>
  </si>
  <si>
    <t>10.1016/j.ijhydene.2025.03.386</t>
  </si>
  <si>
    <t>10.1016/j.ijhydene.2025.04.361</t>
  </si>
  <si>
    <t>10.3390/ijms26136384</t>
  </si>
  <si>
    <t>10.3390/ijms26136062</t>
  </si>
  <si>
    <t>10.3390/ijms26125894</t>
  </si>
  <si>
    <t>10.3390/ijms26136500</t>
  </si>
  <si>
    <t>10.1016/j.jallcom.2025.182048</t>
  </si>
  <si>
    <t>10.1007/s10811-024-03317-8</t>
  </si>
  <si>
    <t>10.1021/acs.jcim.5c00347</t>
  </si>
  <si>
    <t>10.1088/1475-7516/2025/04/009</t>
  </si>
  <si>
    <t>10.1016/j.jece.2025.117827</t>
  </si>
  <si>
    <t>10.1093/jxb/eraf144</t>
  </si>
  <si>
    <t>10.1099/jgv.0.002129</t>
  </si>
  <si>
    <t>10.1007/JHEP07(2025)106</t>
  </si>
  <si>
    <t>10.1007/JHEP07(2025)090</t>
  </si>
  <si>
    <t>10.1088/1748-0221/20/06/P06023</t>
  </si>
  <si>
    <t>10.1007/s11665-024-10025-4</t>
  </si>
  <si>
    <t>10.1007/s10854-025-15291-z</t>
  </si>
  <si>
    <t>10.1016/j.molstruc.2025.142956</t>
  </si>
  <si>
    <t>10.1111/jnc.70084</t>
  </si>
  <si>
    <t>10.1016/j.jpain.2025.105473</t>
  </si>
  <si>
    <t>10.1088/1742-6596/3027/1/012070</t>
  </si>
  <si>
    <t>10.1088/1742-6596/3027/1/012052</t>
  </si>
  <si>
    <t>10.1007/s10008-025-06197-1</t>
  </si>
  <si>
    <t>10.1111/jwas.70043</t>
  </si>
  <si>
    <t>10.1007/s10973-024-12897-z</t>
  </si>
  <si>
    <t>10.1007/s10973-024-13456-2</t>
  </si>
  <si>
    <t>10.14736/kyb-2025-3-0404</t>
  </si>
  <si>
    <t>10.1134/S1995080225605302</t>
  </si>
  <si>
    <t>10.3390/math13132175</t>
  </si>
  <si>
    <t>10.1016/j.matcom.2025.06.031</t>
  </si>
  <si>
    <t>10.1007/s12032-025-02905-z</t>
  </si>
  <si>
    <t>10.3390/metabo15060417</t>
  </si>
  <si>
    <t>10.3390/micro5030032</t>
  </si>
  <si>
    <t>10.1016/j.micpath.2025.107801</t>
  </si>
  <si>
    <t>10.3390/microbiolres16070150</t>
  </si>
  <si>
    <t>10.3390/microorganisms13071484</t>
  </si>
  <si>
    <t>10.3390/microorganisms13071442</t>
  </si>
  <si>
    <t>10.1093/mnras/staf959</t>
  </si>
  <si>
    <t>10.3390/nano15130982</t>
  </si>
  <si>
    <t>10.1038/s41467-025-60758-6</t>
  </si>
  <si>
    <t>10.1007/s11064-025-04500-0</t>
  </si>
  <si>
    <t>10.1016/j.nucengdes.2025.114257</t>
  </si>
  <si>
    <t>10.1016/j.nima.2025.170579</t>
  </si>
  <si>
    <t>10.1016/j.optmat.2025.117284</t>
  </si>
  <si>
    <t>10.1088/1402-4896/ade7c1</t>
  </si>
  <si>
    <t>10.1088/1402-4896/ade8af</t>
  </si>
  <si>
    <t>10.1103/PhysRevD.111.092006</t>
  </si>
  <si>
    <t>10.1103/PhysRevD.111.092014</t>
  </si>
  <si>
    <t>10.1103/PhysRevD.111.112005</t>
  </si>
  <si>
    <t>10.1103/PhysRevD.111.112004</t>
  </si>
  <si>
    <t>10.1016/j.physleta.2025.130771</t>
  </si>
  <si>
    <t>10.1016/j.physletb.2025.139645</t>
  </si>
  <si>
    <t>10.1016/j.physletb.2025.139681</t>
  </si>
  <si>
    <t>10.1016/j.physletb.2025.139672</t>
  </si>
  <si>
    <t>10.1016/j.physletb.2025.139651</t>
  </si>
  <si>
    <t>10.1111/ppl.70379</t>
  </si>
  <si>
    <t>10.1111/ppl.70365</t>
  </si>
  <si>
    <t>10.1016/j.pmpp.2025.102847</t>
  </si>
  <si>
    <t>10.1094/PHYTOFR-06-24-0070-FI</t>
  </si>
  <si>
    <t>10.1111/tpj.70299</t>
  </si>
  <si>
    <t>10.1111/tpj.70309</t>
  </si>
  <si>
    <t>10.1371/journal.pone.0325067</t>
  </si>
  <si>
    <t>10.1371/journal.pone.0325564</t>
  </si>
  <si>
    <t>10.1039/d5ra01365h</t>
  </si>
  <si>
    <t>10.3390/s25134171</t>
  </si>
  <si>
    <t>10.1016/j.steroids.2025.109658</t>
  </si>
  <si>
    <t>10.1177/15330338251342867</t>
  </si>
  <si>
    <t>10.1007/s11750-024-00693-9</t>
  </si>
  <si>
    <t>10.1177/01423312241276074</t>
  </si>
  <si>
    <t>10.22201/fmvz.24486760e.2025.1377</t>
  </si>
  <si>
    <t>10.3390/virtualworlds4030031</t>
  </si>
  <si>
    <t>10.3390/w17152167</t>
  </si>
  <si>
    <t xml:space="preserve">10.5281/zenodo.15486552 </t>
  </si>
  <si>
    <t>10.4018/979-8-3373-2382-4.ch007</t>
  </si>
  <si>
    <t>10.1109/CEC65147.2025.11043061</t>
  </si>
  <si>
    <t>10.1109/ICUAS65942.2025.11007836</t>
  </si>
  <si>
    <t>10.1109/ICUAS65942.2025.11007917</t>
  </si>
  <si>
    <t>10.1016/B978-0-443-29100-5.00003-5</t>
  </si>
  <si>
    <t>WOS:001519234700001</t>
  </si>
  <si>
    <t>WOS:001518866700002</t>
  </si>
  <si>
    <t>WOS:001527965900002</t>
  </si>
  <si>
    <t>WOS:001523520000011</t>
  </si>
  <si>
    <t>WOS:001518725900029</t>
  </si>
  <si>
    <t>WOS:001512071700001</t>
  </si>
  <si>
    <t>WOS:001522389300004</t>
  </si>
  <si>
    <t>WOS:001522921800045</t>
  </si>
  <si>
    <t>WOS:001534901400006</t>
  </si>
  <si>
    <t>WOS:001533685500002</t>
  </si>
  <si>
    <t>WOS:001522166200008</t>
  </si>
  <si>
    <t>WOS:001530790900001</t>
  </si>
  <si>
    <t>WOS:001523748400004</t>
  </si>
  <si>
    <t>WOS:001513577300004</t>
  </si>
  <si>
    <t>WOS:001525533600001</t>
  </si>
  <si>
    <t>WOS:001521827900004</t>
  </si>
  <si>
    <t>WOS:001441734700001</t>
  </si>
  <si>
    <t>WOS:001526312300001</t>
  </si>
  <si>
    <t>WOS:001534030300001</t>
  </si>
  <si>
    <t>WOS:001530138300001</t>
  </si>
  <si>
    <t>WOS:001530748600002</t>
  </si>
  <si>
    <t>WOS:001529756500002</t>
  </si>
  <si>
    <t>WOS:001527211800041</t>
  </si>
  <si>
    <t>WOS:001279048900001</t>
  </si>
  <si>
    <t>WOS:001519750300001</t>
  </si>
  <si>
    <t>WOS:001518660400028</t>
  </si>
  <si>
    <t>WOS:001517383000002</t>
  </si>
  <si>
    <t>WOS:001526438900001</t>
  </si>
  <si>
    <t>WOS:001526371200001</t>
  </si>
  <si>
    <t>WOS:001517238400001</t>
  </si>
  <si>
    <t>WOS:001526392700001</t>
  </si>
  <si>
    <t>WOS:001291547800001</t>
  </si>
  <si>
    <t>WOS:001510220100001</t>
  </si>
  <si>
    <t>WOS:001498401000001</t>
  </si>
  <si>
    <t>WOS:001522028800027</t>
  </si>
  <si>
    <t>WOS:001529562500001</t>
  </si>
  <si>
    <t>WOS:001525915200005</t>
  </si>
  <si>
    <t>WOS:001525640000001</t>
  </si>
  <si>
    <t>WOS:001519060800001</t>
  </si>
  <si>
    <t>WOS:001304423900001</t>
  </si>
  <si>
    <t>WOS:001531518100008</t>
  </si>
  <si>
    <t>WOS:001515305000012</t>
  </si>
  <si>
    <t>WOS:001518738000034</t>
  </si>
  <si>
    <t>WOS:001522840100002</t>
  </si>
  <si>
    <t>WOS:001400769300001</t>
  </si>
  <si>
    <t>WOS:001165065700002</t>
  </si>
  <si>
    <t>WOS:001320282200003</t>
  </si>
  <si>
    <t>WOS:001525771400004</t>
  </si>
  <si>
    <t>WOS:001529073700017</t>
  </si>
  <si>
    <t>WOS:001526415500001</t>
  </si>
  <si>
    <t>WOS:001532061100002</t>
  </si>
  <si>
    <t>WOS:001516033300001</t>
  </si>
  <si>
    <t>WOS:001514311200002</t>
  </si>
  <si>
    <t>WOS:001517187700001</t>
  </si>
  <si>
    <t>WOS:001527150700001</t>
  </si>
  <si>
    <t>WOS:001523450800041</t>
  </si>
  <si>
    <t>WOS:001532022900001</t>
  </si>
  <si>
    <t>WOS:001527036100004</t>
  </si>
  <si>
    <t>WOS:001518968200003</t>
  </si>
  <si>
    <t>WOS:001528828600001</t>
  </si>
  <si>
    <t>WOS:001523053700001</t>
  </si>
  <si>
    <t>WOS:001523813000001</t>
  </si>
  <si>
    <t>WOS:001498245800002</t>
  </si>
  <si>
    <t>WOS:001511668600001</t>
  </si>
  <si>
    <t>WOS:001523212400002</t>
  </si>
  <si>
    <t>WOS:001523688100001</t>
  </si>
  <si>
    <t>WOS:001519323500001</t>
  </si>
  <si>
    <t>WOS:001492736800001</t>
  </si>
  <si>
    <t>WOS:001519771200002</t>
  </si>
  <si>
    <t>WOS:001520433000001</t>
  </si>
  <si>
    <t>WOS:001515367900034</t>
  </si>
  <si>
    <t>WOS:001522877600004</t>
  </si>
  <si>
    <t>WOS:001529496400001</t>
  </si>
  <si>
    <t>WOS:001527515800001</t>
  </si>
  <si>
    <t>WOS:001522227100001</t>
  </si>
  <si>
    <t>WOS:001408439900001</t>
  </si>
  <si>
    <t>WOS:001337863400001</t>
  </si>
  <si>
    <t>WOS:001517056700001</t>
  </si>
  <si>
    <t>88 DE 241</t>
  </si>
  <si>
    <t>Parasitology; Veterinary Sciences; Zoology</t>
  </si>
  <si>
    <t>90 DE 182</t>
  </si>
  <si>
    <t>7 DE 95</t>
  </si>
  <si>
    <t>26 DE 107</t>
  </si>
  <si>
    <t>Zoology</t>
  </si>
  <si>
    <t>95 DE 182</t>
  </si>
  <si>
    <t>Statistics &amp; Probability</t>
  </si>
  <si>
    <t>22 DE 167</t>
  </si>
  <si>
    <t>Chemistry, Applied; Chemistry, Inorganic &amp; Nuclear</t>
  </si>
  <si>
    <t>15 DE 76</t>
  </si>
  <si>
    <t>19 DE 84</t>
  </si>
  <si>
    <t>106 DE 147</t>
  </si>
  <si>
    <t>145 DE 320</t>
  </si>
  <si>
    <t>Biotechnology &amp; Applied Microbiology; Genetics &amp; Heredity</t>
  </si>
  <si>
    <t>35 DE 177</t>
  </si>
  <si>
    <t>Mathematics</t>
  </si>
  <si>
    <t>198 DE 487</t>
  </si>
  <si>
    <t>Chemistry, Physical</t>
  </si>
  <si>
    <t>109 DE 185</t>
  </si>
  <si>
    <t>Materials Science, Ceramics</t>
  </si>
  <si>
    <t>3 DE 33</t>
  </si>
  <si>
    <t>Physics, Mathematical</t>
  </si>
  <si>
    <t>1 DE 61</t>
  </si>
  <si>
    <t>17 DE 89</t>
  </si>
  <si>
    <t>Mathematics, Applied; Mathematics</t>
  </si>
  <si>
    <t>289 DE 343</t>
  </si>
  <si>
    <t>78 DE 135</t>
  </si>
  <si>
    <t>Medicine, Research &amp; Experimental</t>
  </si>
  <si>
    <t>95 DE 195</t>
  </si>
  <si>
    <t>Neurosciences</t>
  </si>
  <si>
    <t>190 DE 314</t>
  </si>
  <si>
    <t>86 DE 359</t>
  </si>
  <si>
    <t>15 DE 106</t>
  </si>
  <si>
    <t>9 DE 31</t>
  </si>
  <si>
    <t>Evolutionary Biology</t>
  </si>
  <si>
    <t>17 DE 53</t>
  </si>
  <si>
    <t>10 DE 106</t>
  </si>
  <si>
    <t>Biotechnology &amp; Applied Microbiology</t>
  </si>
  <si>
    <t>Food Science &amp; Technology</t>
  </si>
  <si>
    <t>37 DE 181</t>
  </si>
  <si>
    <t>44 DE 181</t>
  </si>
  <si>
    <t>69 DE 114</t>
  </si>
  <si>
    <t>Immunology; Microbiology</t>
  </si>
  <si>
    <t>53 DE 183</t>
  </si>
  <si>
    <t>Education &amp; Educational Research</t>
  </si>
  <si>
    <t>243 DE 756</t>
  </si>
  <si>
    <t>68 DE 353</t>
  </si>
  <si>
    <t>Geography</t>
  </si>
  <si>
    <t>55 DE 173</t>
  </si>
  <si>
    <t>Metallurgy &amp; Metallurgical Engineering</t>
  </si>
  <si>
    <t>13 DE 96</t>
  </si>
  <si>
    <t>42 DE 89</t>
  </si>
  <si>
    <t>3 DE 60</t>
  </si>
  <si>
    <t>Automation &amp; Control Systems; Engineering, Electrical &amp; Electronic; Instruments &amp; Instrumentation</t>
  </si>
  <si>
    <t>43 DE 89</t>
  </si>
  <si>
    <t>22 DE 33</t>
  </si>
  <si>
    <t>Chemistry, Physical; Electrochemistry; Energy &amp; Fuels</t>
  </si>
  <si>
    <t>Biotechnology &amp; Applied Microbiology; Marine &amp; Freshwater Biology</t>
  </si>
  <si>
    <t>20 DE 120</t>
  </si>
  <si>
    <t>Chemistry, Medicinal; Chemistry, Multidisciplinary; Computer Science, Information Systems; Computer Science, Interdisciplinary Applications</t>
  </si>
  <si>
    <t>11 DE 72</t>
  </si>
  <si>
    <t>Engineering, Chemical</t>
  </si>
  <si>
    <t>36 DE 175</t>
  </si>
  <si>
    <t>30 DE 275</t>
  </si>
  <si>
    <t>Biotechnology &amp; Applied Microbiology; Virology</t>
  </si>
  <si>
    <t>17 DE 42</t>
  </si>
  <si>
    <t>62 DE 79</t>
  </si>
  <si>
    <t>317 DE 462</t>
  </si>
  <si>
    <t>29 DE 79</t>
  </si>
  <si>
    <t>74 DE 185</t>
  </si>
  <si>
    <t>Biochemistry &amp; Molecular Biology; Neurosciences</t>
  </si>
  <si>
    <t>100 DE 320</t>
  </si>
  <si>
    <t>Clinical Neurology; Neurosciences</t>
  </si>
  <si>
    <t>58 DE 285</t>
  </si>
  <si>
    <t>26 DE 44</t>
  </si>
  <si>
    <t>Fisheries</t>
  </si>
  <si>
    <t>23 DE 61</t>
  </si>
  <si>
    <t>Thermodynamics; Chemistry, Analytical; Chemistry, Physical</t>
  </si>
  <si>
    <t>26 DE 79</t>
  </si>
  <si>
    <t>Computer Science, Cybernetics</t>
  </si>
  <si>
    <t>24 DE 31</t>
  </si>
  <si>
    <t>202 DE 487</t>
  </si>
  <si>
    <t>12 DE 487</t>
  </si>
  <si>
    <t>Computer Science, Software Engineering</t>
  </si>
  <si>
    <t>10 DE 128</t>
  </si>
  <si>
    <t>Oncology</t>
  </si>
  <si>
    <t>145 DE 326</t>
  </si>
  <si>
    <t>355 DE 462</t>
  </si>
  <si>
    <t>67 DE 183</t>
  </si>
  <si>
    <t>21 DE 163</t>
  </si>
  <si>
    <t>21 DE 84</t>
  </si>
  <si>
    <t>Chemistry, Multidisciplinary; Nanoscience &amp; Nanotechnology; Materials Science, Multidisciplinary; Physics, Applied</t>
  </si>
  <si>
    <t>66 DE 147</t>
  </si>
  <si>
    <t>108 DE 320</t>
  </si>
  <si>
    <t>Nuclear Science &amp; Technology</t>
  </si>
  <si>
    <t>9 DE 41</t>
  </si>
  <si>
    <t>Instruments &amp; Instrumentation; Nuclear Science &amp; Technology; Physics, Nuclear; Physics, Particles &amp; Fields</t>
  </si>
  <si>
    <t>Materials Science, Multidisciplinary; Optics</t>
  </si>
  <si>
    <t>113 DE 462</t>
  </si>
  <si>
    <t>34 DE 114</t>
  </si>
  <si>
    <t>35 DE 114</t>
  </si>
  <si>
    <t>29 DE 275</t>
  </si>
  <si>
    <t>60 DE 275</t>
  </si>
  <si>
    <t>145 DE 275</t>
  </si>
  <si>
    <t>17 DE 275</t>
  </si>
  <si>
    <t>90 DE 241</t>
  </si>
  <si>
    <t>Chemistry, Analytical; Engineering, Electrical &amp; Electronic; Instruments &amp; Instrumentation</t>
  </si>
  <si>
    <t>Endocrinology &amp; Metabolism</t>
  </si>
  <si>
    <t>132 DE 191</t>
  </si>
  <si>
    <t>197 DE 326</t>
  </si>
  <si>
    <t>Operations Research &amp; Management Science</t>
  </si>
  <si>
    <t>87 DE 106</t>
  </si>
  <si>
    <t>Automation &amp; Control Systems; Instruments &amp; Instrumentation</t>
  </si>
  <si>
    <t>52 DE 79</t>
  </si>
  <si>
    <t>Veterinary Sciences</t>
  </si>
  <si>
    <t>153 DE 170</t>
  </si>
  <si>
    <t>70 DE 79</t>
  </si>
  <si>
    <t>Water Resources</t>
  </si>
  <si>
    <t>52 DE 131</t>
  </si>
  <si>
    <t>https://link.springer.com/content/pdf/bfm:978-1-4939-9042-9/1</t>
  </si>
  <si>
    <t xml:space="preserve">Kravchenko, V. V. (2025). New Series Representations and Reconstruction Techniques in Coefficient Inverse Problems. pp. 283-291. En: Hasanoglu, A. H.; Novikov, R. &amp; Van Bockstal, K. (eds.). Inverse Problems: Modelling and Simulation: Extended Abstracts of the IPMS Conference 2024. (Trends in Mathematics; 11). </t>
  </si>
  <si>
    <t xml:space="preserve">De Folter, S. (2025). Preface. pp. v. En: De Folter, S. (ed.). Plant MicroRnas: Methods and Protocols. 2nd ed. (Methods in Molecular Biology ; 2900) </t>
  </si>
  <si>
    <t>Sanchez-Sanchez, E. (2025). Donde esta la incertidumbre en los problemas de probabilidad? pp. 2-7. En: Paredes-Cancino, C. G.; Sepulveda-Vega, F.; Clemente-Olague, D. A. &amp; Verastegui-Gutierrez, M. A. (eds.). Memorias 1a Jornada Mexicana en Educacion Estocastica.</t>
  </si>
  <si>
    <t>Sepulveda-Vega, F. &amp; Sanchez-Sanchez, E. (2025). Conocimiento de profesores sobre una concepcion de los estudiantes de la distribucion muestral simulada. pp. 40-43. En: Paredes-Cancino, C. G.; Sepulveda-Vega, F.; Clemente-Olague, D. A. &amp; Verastegui-Gutierrez, M. A. (eds.). Memorias 1a Jornada Mexicana en Educacion Estocastica.</t>
  </si>
  <si>
    <t>Jimenez-Rodriguez, F. J. &amp; Sanchez-Sanchez, E. (2025). Validacion de un marco de desarrollo cognitivo sobre nociones de muestreo estudiantes universitarios y docentes. pp. 53-56. En: Paredes-Cancino, C. G.; Sepulveda-Vega, F.; Clemente-Olague, D. A. &amp; Verastegui-Gutierrez, M. A. (eds.). Memorias 1a Jornada Mexicana en Educacion Estocastica.</t>
  </si>
  <si>
    <t>Zeballos-Pinto, Z. R. &amp; Hernandez-Reyes, I. S. (2025). Hijo de tigre--- pintito? la trayectoria laboral de las educadoras foraneas en Zacatecas. pp. 142-162. En: Lera-Mejia, J. A.; Cantu-Cervantes, D. &amp; Amaya-Amaya, A. (coords.). Desigualdad y desercion escolar en Mexico, Ecuador, Espana y Argentina: opticas sobre aprendizaje, inequidad, tutorias, derechos humanos y evaluacion.</t>
  </si>
  <si>
    <t>Kundu, S., Sundriyal, N., Singh, N., Kadiyan, S., Singh, S. &amp; Ramirez, J. M. (2025). Control Strategy for a Single-Phase Grid-Connected Pv System With Bidirectional Ev Charging Support. pp. 179-198. En: Fotis, G.; Varshney, T.; Dhar, S. L. &amp; Guizar, M. M. (eds.). Modern Computing Technologies for Ev Efficiency and Sustainable Energy Integration.</t>
  </si>
  <si>
    <t>Boutaib, S., Elarbi, M., Bechikh, S., Coello-Coello, C. A. &amp; Ben-Said, L. (2025). Cross-Project Code Smell Detection as a Dynamic Optimization Problem: an Evolutionary Memetic Approach. pp. 1-9. En: 2025 Ieee Congress on Evolutionary Computation, Cec 2025.</t>
  </si>
  <si>
    <t>Martinez-Ramirez, M., Trujillo-Flores, M., Shao, X., Romero, J. G. &amp; Rodriguez-Cortes, H. (2025). A Collision Avoidance Strategy for Commercial Quadrotors. pp. 988-993. En: 2025 International Conference on Unmanned Aircraft Systems, Icuas 2025.</t>
  </si>
  <si>
    <t>Garcia-Mosqueda, I., Tevera-Ruiz, A., Abaunza, H., Castillo, P., Sanchez-Orta, A. &amp; Chazot, J. D. (2025). Full State Quaternion-Based Observer Control for Multirotor Aerial Grasping. pp. 170-176. En: 2025 International Conference on Unmanned Aircraft Systems, Icuas 2025.</t>
  </si>
  <si>
    <t>Gutierrez-Mora, A., Simpson, J. K., Rodriguez-Dominguez, J. M., Rodriguez-Garay, B., Gil-Vega, K. C. &amp; Ortiz-Mena, M. (2025). Taxonomy, Reproduction and Genetic Improvement. pp. 41-68. En: Gschaedler-Mathis, A.; Kirchmayr, M. R.; Herrera-Lopez, E. J. &amp; Arellano-Plaza, M. (eds.). The Science of Tequila.</t>
  </si>
  <si>
    <t>Rivera-Ruiz, M. A., Manzano-Ramirez, A. &amp; Lopez-Romero, J. M. (2025). Prediction of physical realizations of Coordinated Universal Time with hybrid quantum neural network. pp. 1-4. En: URSI AP-RASC, Sydney, Australia, 17-22 August 2025.</t>
  </si>
  <si>
    <t>Neri, J. A., Cepeda-Rubio, M. F. J., Lopez, G. D. G., Hernandez-Jacquez, J. I., Flores-Garcia, F. G., Sandoval-Rodriguez, R. H., Leija, L. &amp; Vera-Hernandez, A. (2025). Feasibility Study for the Application of Microwave Ablation Technique to Ex-Vivo Tissue in Mastectomies. pp. 1-6. En: 2025 Global Medical Engineering Physics Exchanges/ Pan American Health Care Exchanges, Gmepe/Pahce.</t>
  </si>
  <si>
    <t>Gamero, E., Chemori, A., Torres, J., Guerrero, J. &amp; Creuze, V. (2025). Robust Adaptive STA-Based Tracking Control of AUVs with Real-Time Experiments. pp. 1-6. En: Joint 10th IFAC Symposium on Mechatronic Systems and 14th Symposium on Robotics, Jul 2025, Paris, France. lirmm-05087904.</t>
  </si>
  <si>
    <t>Gamero, E., Torres, J., Chemori, A., Torres, J., Guerrero, J. &amp; Creuze, V. (2025). Adaptive STA Altitude Control of Hybrid Aerial-Underwater Vehicles. pp. 1-6. En: ALCOS 2025- 15th IFAC Workshop on Adaptative and Learning Control Systems, IFAC, Jul 2025, Mexico city, Mexico. lirmm-05087357.</t>
  </si>
  <si>
    <t xml:space="preserve">Sanchez-Adame, L. M. &amp; Mendoza, S. (2025). The Hitchhiker's Guide to Conversational Interfaces: Exploring Affordances and Signifiers Through a Theoretical Framework. Lecture Notes in Computer Science (Vol. 15769pp. 148-162). </t>
  </si>
  <si>
    <t>PAI</t>
  </si>
  <si>
    <t>UNAM-PAPIIT [TA400225]</t>
  </si>
  <si>
    <t xml:space="preserve">https://doi.org/10.1007/978-3-031-93861-0_10 </t>
  </si>
  <si>
    <t>10.1007/978-3-031-93861-0_10</t>
  </si>
  <si>
    <t>WOS:001534822400010</t>
  </si>
  <si>
    <t>Computer Science, Artificial Intelligence; Computer Science, Cybernetics; Computer Science, Interdisciplinary Applications</t>
  </si>
  <si>
    <t>Garcia-Sanchez, M. F., Rodriguez-Gattorno, G., Ruiz-Salvador, A. R. &amp; M'peko, J. C. (2025). Partitioning the Contributions From Dc Conductivity and Dielectric Relaxation to the Electrical Response of Ceramics With High Oxygen Ion Mobility: Implication in Fuel Cells and Supercapacitors.  Acs Omega, 10(28): 30344-30353.</t>
  </si>
  <si>
    <t>Funda??o de Amparo ? Pesquisa do Estado de S?o Paulo [PN 1373]; CONACyT [20242336, 20250260]; IPN [289/2019]; SECTEI [07/54974-5]; FAPESP</t>
  </si>
  <si>
    <t>https://doi.org/10.1021/acsomega.5c01718</t>
  </si>
  <si>
    <t>10.1021/acsomega.5c01718</t>
  </si>
  <si>
    <t>WOS:001525982200001</t>
  </si>
  <si>
    <t>Green Submitted, gold</t>
  </si>
  <si>
    <t>Treesatayapun, C. (2025). Discrete-Time Prescribed Performance Control With Switchable Structure: Experimental Validation in a System With Unknown Dynamics and Constraints.  Advanced Engineering Informatics, 68: 103662.</t>
  </si>
  <si>
    <t>https://doi.org/10.1016/j.aei.2025.103662</t>
  </si>
  <si>
    <t>10.1016/j.aei.2025.103662</t>
  </si>
  <si>
    <t>WOS:001551951700001</t>
  </si>
  <si>
    <t>Computer Science, Artificial Intelligence; Engineering, Multidisciplinary</t>
  </si>
  <si>
    <t>5 DE 175</t>
  </si>
  <si>
    <t>Salome-Abarca, L. F., Marquez-Lopez, R. E., Santiago-Garcia, P. A. &amp; Lopez, M. G. (2025). Potential of Ft-Mir/Gc-Ms Multivariate Hyphenation for the Fast Characterization of Agavins Metabolism.  Analytical Chemistry, 97(33): 17954-17961.</t>
  </si>
  <si>
    <t>Instituto Politcnico Nacional [202331543, 788256]</t>
  </si>
  <si>
    <t>https://doi.org/10.1021/acs.analchem.5c01074</t>
  </si>
  <si>
    <t>10.1021/acs.analchem.5c01074</t>
  </si>
  <si>
    <t>WOS:001530040500001</t>
  </si>
  <si>
    <t>Chemistry, Analytical</t>
  </si>
  <si>
    <t>6 DE 111</t>
  </si>
  <si>
    <t>Heredia-Cervera, B. E., Nabil, M., Padron-Hernandez, W. Y., Escalante, R., Riquelme, A. J., Pourjafari, D. &amp; Oskam, G. (2025). Anatase, Rutile, and Brookite Tio2 Electron Transport Layers for Mesoporous Carbon-Based Perovskite Solar Cells.  Apl Energy, 3(3): 036105.</t>
  </si>
  <si>
    <t>Ministerio de Ciencia e Innovacion of Spain; Agencia Estatal de Investigacion (AEI); EU (FEDER) [PID2022-140061OB-I00, TED2021-129758B-C33, CNS2022-135694]; CONACYT Mexico under the FORDECYT- PRONACES [318703, 848260]; ROYAL SOCIETY international collaboration award [ICA\R1\191321]</t>
  </si>
  <si>
    <t>https://doi.org/10.1063/5.0278702</t>
  </si>
  <si>
    <t>10.1063/5.0278702</t>
  </si>
  <si>
    <t>WOS:001551345100001</t>
  </si>
  <si>
    <t>Energy &amp; Fuels</t>
  </si>
  <si>
    <t>Vasquez-Jalpa, C., Nakano, M., Velasco-Villa, M. &amp; Lopez-Garcia, O. (2025). Nrnh-Ar: a Small Robotic Agent Using Tri-Fold Learning for Navigation and Obstacle Avoidance.  Applied Sciences-Basel, 15(15): 8149.</t>
  </si>
  <si>
    <t>National Council of Humanities, Science and Technology(CONAHCyT) of Mexico</t>
  </si>
  <si>
    <t>https://doi.org/10.3390/app15158149</t>
  </si>
  <si>
    <t>10.3390/app15158149</t>
  </si>
  <si>
    <t>WOS:001549013800001</t>
  </si>
  <si>
    <t>Chemistry, Multidisciplinary; Engineering, Multidisciplinary; Materials Science, Multidisciplinary; Physics, Applied</t>
  </si>
  <si>
    <t>66 DE 175</t>
  </si>
  <si>
    <t>Restrepo, J. E., Ruzhansky, M. &amp; Torebek, B. T. (2025). Integro-Differential Diffusion Equations on Graded Lie Groups.  Asymptotic Analysis, 144(1): 1065-1080.</t>
  </si>
  <si>
    <t>Methusalem programme of the Ghent University Special Research Fund (BOF) [01M01021]; EPSRC [EP/R003025/2, EP/V005529/1]; Science Committee of the Ministry of Education and Science of the Republic of Kazakhstan [AP14869090]</t>
  </si>
  <si>
    <t>https://doi.org/10.3233/ASY-241940</t>
  </si>
  <si>
    <t>10.3233/ASY-241940</t>
  </si>
  <si>
    <t>WOS:001467217600001</t>
  </si>
  <si>
    <t>Mathematics, Applied</t>
  </si>
  <si>
    <t>197 DE 343</t>
  </si>
  <si>
    <t>Guillen-Cervantes, A., Hernandez-Rosas, F., Schettino-Salomon, B., Aguilar-Ayala, J. A., Munoz-Ponce, F. F. &amp; Hernandez-Rosas, J. (2025). Zeolite Substrate Characterization for Metarhizium Robertsii Inoculation.  Biointerphases, 20(4): 041009.</t>
  </si>
  <si>
    <t>Secretaria de Investigacion y Posgrado of the Instituto Politecnico Nacional [20232120]; CONACYT</t>
  </si>
  <si>
    <t>https://doi.org/10.1116/6.0004518</t>
  </si>
  <si>
    <t>10.1116/6.0004518</t>
  </si>
  <si>
    <t>WOS:001544202300001</t>
  </si>
  <si>
    <t>Biophysics; Materials Science, Biomaterials</t>
  </si>
  <si>
    <t>47 DE 55</t>
  </si>
  <si>
    <t>Castelan-Sanchez, H. G., Lopez-Leal, G., Lopez-Garcia, R. et al. (2025). Challenges and Opportunities of Genomic Surveillance SARS-CoV-2 in Mexico Meeting.  Biology and Life Sciences Forum, 48(1): 1.</t>
  </si>
  <si>
    <t>CONACYT [PP-F003, I1000/023/2021, C-08/2021, F003: C-52-2021; F003: 321211; PRONAII: 303081; PRONAII: 302965]</t>
  </si>
  <si>
    <t>https://doi.org/10.3390/blsf2025048001</t>
  </si>
  <si>
    <t>10.3390/blsf2025048001</t>
  </si>
  <si>
    <t>Perez, S., Diaz-Real, J. A., Florez, E., Acelas, N., Hernandez-Navarro, C., Gonzalez-Hernandez, J. &amp; Munoz-Saldana, J. (2025). Calcium-Rich Sargassum Derived Adsorbents for Phosphorus Removal From Synthetic Urine: a Step Toward a Circular Economy.  Biomass and Bioenergy, 203: 108269.</t>
  </si>
  <si>
    <t>https://doi.org/10.1016/j.biombioe.2025.108269</t>
  </si>
  <si>
    <t>10.1016/j.biombioe.2025.108269</t>
  </si>
  <si>
    <t>Agricultural Engineering</t>
  </si>
  <si>
    <t>5 DE 20</t>
  </si>
  <si>
    <t>Sierra-Sanchez, V. M., Blancas-Napoles, C. M., Sanchez-Maldonado, A. D. et al. (2025). Neuropilin-1: a Conserved Entry Receptor for Sars-Cov-2 and a Potential Therapeutic Target.  Biomedicines, 13(7): 1730.</t>
  </si>
  <si>
    <t>Secretaria de Investigacion y Posgrado del Instituto Politecnico Nacional [SIP-IPN 20250503, SIP-IPN 20240060]; Secretaria de Ciencia, Humanidades, Tecnologia e Innovacion [CVU: 1101281]</t>
  </si>
  <si>
    <t>https://doi.org/10.3390/biomedicines13071730</t>
  </si>
  <si>
    <t>10.3390/biomedicines13071730</t>
  </si>
  <si>
    <t>WOS:001536751500001</t>
  </si>
  <si>
    <t>Biochemistry &amp; Molecular Biology; Medicine, Research &amp; Experimental; Pharmacology &amp; Pharmacy</t>
  </si>
  <si>
    <t>69 DE 195</t>
  </si>
  <si>
    <t>Hernandez-Parra, H., Pena-Corona, S. I., Chavez-Corona, J. I. et al. (2025). Bufadienolides as Bioorganic Anticancer Agents: Mechanistic Insights Into Apoptosis, Cell Cycle Arrest and Signal Pathway Modulation.  Bioorganic Chemistry, 164: 108801.</t>
  </si>
  <si>
    <t>https://doi.org/10.1016/j.bioorg.2025.108801</t>
  </si>
  <si>
    <t>10.1016/j.bioorg.2025.108801</t>
  </si>
  <si>
    <t>WOS:001544835300001</t>
  </si>
  <si>
    <t>Biochemistry &amp; Molecular Biology; Chemistry, Organic</t>
  </si>
  <si>
    <t>6 DE 57</t>
  </si>
  <si>
    <t>Buteau, C., Muller, E., Mgombelo, J., Sacristan, A. I., Sardella, J. &amp; Santacruz-Rodriguez, M. (2025). University Students' Views of Their Learning Outcomes From Engaging in Programming-Based Mathematical Investigations.  Canadian Journal of Science Mathematics and Technology Education, 25: 31-55.</t>
  </si>
  <si>
    <t>Social Sciences and Humanities Research Council of Canada [435-2017-0367]</t>
  </si>
  <si>
    <t>https://doi.org/10.1007/s42330-025-00368-y</t>
  </si>
  <si>
    <t>10.1007/s42330-025-00368-y</t>
  </si>
  <si>
    <t>WOS:001504382800001</t>
  </si>
  <si>
    <t>Education, Scientific Disciplines</t>
  </si>
  <si>
    <t>29 DE 85</t>
  </si>
  <si>
    <t>Estrada, S. I., Deaquino-Garcia, V. A., Aguilera-Gonzalez, E. N., Aguilar-Gonzalez, M. A., Castro-Roman, M. J. &amp; Padmasree, K. P. (2025). Impact of Y3+ doping on the electric and dielectric properties of BaCe0.5Zr0.5-xYxO3 solid solutions.  Ceramics International, 51(22): 36064-36075.</t>
  </si>
  <si>
    <t>https://doi.org/10.1016/j.ceramint.2025.05.327</t>
  </si>
  <si>
    <t>10.1016/j.ceramint.2025.05.327</t>
  </si>
  <si>
    <t>Guillen-Poot, M. A., Hernandez-Bolio, G. I., Pacheco, N., Herrera-Pool, E., Garcia-Sosa, K. &amp; Pena-Rodriguez, L. M. (2025). Identification of Bioactive Phytomarkers in Fruits of "Nance" (Byrsonima Bucidifolia), a Traditional Fruit Consumed in Yucatan, Mexico.  Chemistry &amp; Biodiversity, 22(8): e202500355.</t>
  </si>
  <si>
    <t>https://doi.org/10.1002/cbdv.202500355</t>
  </si>
  <si>
    <t>10.1002/cbdv.202500355</t>
  </si>
  <si>
    <t>WOS:001462208900001</t>
  </si>
  <si>
    <t>125 DE 241</t>
  </si>
  <si>
    <t>Alvarado-Gomez, A., Perez-Garibay, R., Fuentes-Aceituno, J. C., Arellano-Pina, R. &amp; Mendieta-Georges, D. (2025). Using the Hclo4-H2o2 System for Efficient Platinum Leaching: Optimal Conditions and Kinetics.  Chempluschem, 90(8): e202500088.</t>
  </si>
  <si>
    <t>https://doi.org/10.1002/cplu.202500088</t>
  </si>
  <si>
    <t>10.1002/cplu.202500088</t>
  </si>
  <si>
    <t>WOS:001498495700001</t>
  </si>
  <si>
    <t>Green Submitted, hybrid</t>
  </si>
  <si>
    <t>136 DE 241</t>
  </si>
  <si>
    <t>Gaytan-Morales, F., Montenegro-Chahar, P. D., Gomez-Dominguez, Y. A., Mendoza-Camargo, F. O., Lopez-Victoria, A. B., Najera-Martinez, N., Parra-Ortega, I., Ortiz-Navarrete, V. &amp; Olvera-Gomez, I. (2025). Extracorporeal photopheresis reduces clinical signs of chronic graft versus host disease in pediatric patients: a case series report.  Clinical Innovations in Health Research-Hjm, 2(2): 52-56.</t>
  </si>
  <si>
    <t>https://doi.org/10.24875/CIHR.25000011</t>
  </si>
  <si>
    <t>10.24875/CIHR.25000011</t>
  </si>
  <si>
    <t>Uribe-Riestra, G., Heredia-Lozano, J., Rivero-Ayala, M. et al. (2025). Electrical Monitoring of Structural Health of Multiscale Hierarchical Composites Using Fibers Modified by Graphenic Sheets or Carbon Nanotubes.  Composites Communications, 58: 102553.</t>
  </si>
  <si>
    <t>CONAHCYT/SECIHTI [CF-2023-I-926, CVU 955504, CVU 908209]</t>
  </si>
  <si>
    <t>https://doi.org/10.1016/j.coco.2025.102553</t>
  </si>
  <si>
    <t>10.1016/j.coco.2025.102553</t>
  </si>
  <si>
    <t>Materials Science, Composites</t>
  </si>
  <si>
    <t>8 DE 35</t>
  </si>
  <si>
    <t>Reveles-Espinoza, A., Villela, U., Hernandez-Martinez, E. et al. (2025). Machine Learning Identification of Molecular Targets for Medulloblastoma Subgroups Using Microarray Gene Fingerprint Analysis.  Computational and Structural Biotechnology Journal, 27: 3481-3491.</t>
  </si>
  <si>
    <t>SECIHTI [CF-2023-G-994]; SIP [20250279]</t>
  </si>
  <si>
    <t>https://doi.org/10.1016/j.csbj.2025.07.033</t>
  </si>
  <si>
    <t>10.1016/j.csbj.2025.07.033</t>
  </si>
  <si>
    <t>WOS:001546853600003</t>
  </si>
  <si>
    <t>gold, Green Submitted</t>
  </si>
  <si>
    <t>Biochemistry &amp; Molecular Biology; Biotechnology &amp; Applied Microbiology</t>
  </si>
  <si>
    <t>86 DE 320</t>
  </si>
  <si>
    <t>Claverol, M., De Las Heras-Parrilla, A., Huemer, C. &amp; Lara, D. (2025). Sibson's Formula for Higher Order Voronoi Diagrams.  Computer Aided Geometric Design, 121: 102470.</t>
  </si>
  <si>
    <t>https://doi.org/10.1016/j.cagd.2025.102470</t>
  </si>
  <si>
    <t>10.1016/j.cagd.2025.102470</t>
  </si>
  <si>
    <t>WOS:001555427300001</t>
  </si>
  <si>
    <t>Computer Science, Software Engineering; Mathematics, Applied</t>
  </si>
  <si>
    <t>55 DE 128</t>
  </si>
  <si>
    <t>Figueroa-Torres, M. Z., Gonzalez-Lopez, J. R., Guerra-Cossio, M. A., Gonzalez-Juarez, E., Alonso-Lemus, I. L. &amp; Fragoso-Fernandez, C. Y. (2025). Novel Vo2/Mwcnt nanophase change material composite incorporated into gypsum for indoor thermoregulation in buildings.  Construction and Building Materials, 492: 142825.</t>
  </si>
  <si>
    <t>CONACYT [A1-S-38327, IT-301307, 277093]; PAICYT-UANL [IT154–20]</t>
  </si>
  <si>
    <t>https://doi.org/10.1016/j.conbuildmat.2025.142825</t>
  </si>
  <si>
    <t>10.1016/j.conbuildmat.2025.142825</t>
  </si>
  <si>
    <t>Construction &amp; Building Technology</t>
  </si>
  <si>
    <t>8 DE 95</t>
  </si>
  <si>
    <t>Bernal-Vicente, B. N., Ponce, I., Santos-Gutierrez, M., Rios-Castro, E. &amp; Tovar-Y-Romo, L. B. (2025). Neuroprotective Proteins in Hypoxia-Stressed Astrocyte-Derived Extracellular Vesicles.  Current Neuropharmacology, 23(14): 1962-1978.</t>
  </si>
  <si>
    <t>Programa de Apoyo a Proyectos de Investigacion e Innovacion Tecnologica, Direccion General de Asuntos del Personal Academico (PAPIIT-DGAPA) [IN214723]; Consejo Nacional de Ciencia y Tecnologia [A1-S-13219]; Consejo Nacional de Cienciay Tecnologia [CVU 609157]</t>
  </si>
  <si>
    <t>https://doi.org/10.2174/011570159X359837250611052037</t>
  </si>
  <si>
    <t>10.2174/011570159X359837250611052037</t>
  </si>
  <si>
    <t>WOS:001536930500001</t>
  </si>
  <si>
    <t>Neurosciences; Pharmacology &amp; Pharmacy</t>
  </si>
  <si>
    <t>101 DE 353</t>
  </si>
  <si>
    <t>Toriz, C. G., Melo, A. I., Garcia-Iglesias, B. B. et al. (2025). Prolactin Secretion During Postnatal Development in Artificial Rearing Rats (Rattus Norvegicus).  Developmental Neurobiology, 85(3): e22985.</t>
  </si>
  <si>
    <t>Consejo Nacional de Humanidades, Ciencias y Tecnologias (Conahcyt) [181334, 45270]</t>
  </si>
  <si>
    <t>https://doi.org/10.1002/dneu.22985</t>
  </si>
  <si>
    <t>10.1002/dneu.22985</t>
  </si>
  <si>
    <t>WOS:001540578000001</t>
  </si>
  <si>
    <t>hybrid, Green Submitted</t>
  </si>
  <si>
    <t>Developmental Biology; Neurosciences</t>
  </si>
  <si>
    <t>22 DE 39</t>
  </si>
  <si>
    <t>Brule, T., Caballero-Arango, D., Noh-Quinones, V., Tuz-Sulub, A., Puerto-Novelo, E., Colas-Marrufo, T. &amp; Renan, X. (2025). Reproductive Life-History Traits of Two Aggregating Reef-Associated Groupers (Red Hind and Yellowfin Grouper) in Marine Protected Areas of Southern Gulf of Mexico.  Diversity-Basel, 17(7): 452.</t>
  </si>
  <si>
    <t>SEP-CONACYT (Education Secretariat, National Council of Science and Technology); [49963/24211]</t>
  </si>
  <si>
    <t>https://doi.org/10.3390/d17070452</t>
  </si>
  <si>
    <t>10.3390/d17070452</t>
  </si>
  <si>
    <t>WOS:001535744400001</t>
  </si>
  <si>
    <t>Biodiversity Conservation; Ecology</t>
  </si>
  <si>
    <t>28 DE 73</t>
  </si>
  <si>
    <t>Corona, S. I. P., Borbolla-Jimenez, F. V., Duarte-Pena, L. et al. (2025). Repurposing Poloxamers as Antimicrobial Agents: a Comprehensive Review of Mechanisms and Applications.  Drug Development Research, 86(5): e70130.</t>
  </si>
  <si>
    <t>PAPIME [PE205524]; DGAPA-UNAM [PE205524, IN204722]</t>
  </si>
  <si>
    <t>https://doi.org/10.1002/ddr.70130</t>
  </si>
  <si>
    <t>10.1002/ddr.70130</t>
  </si>
  <si>
    <t>WOS:001537599600001</t>
  </si>
  <si>
    <t>Chemistry, Medicinal; Pharmacology &amp; Pharmacy</t>
  </si>
  <si>
    <t>87 DE 353</t>
  </si>
  <si>
    <t>Magana, A. R. A. &amp; Banik, S. D. (2025). Anthropometric Evaluation of Body Frame Size, Body Composition, and Somatotype of Adult Non-Elite Weightlifters and Taekwondo Athletes in Merida, Mexico.  Ecology of Food and Nutrition, 64(4): 187-212.</t>
  </si>
  <si>
    <t>https://doi.org/10.1080/03670244.2025.2502622</t>
  </si>
  <si>
    <t>10.1080/03670244.2025.2502622</t>
  </si>
  <si>
    <t>WOS:001483312100001</t>
  </si>
  <si>
    <t>Nutrition &amp; Dietetics</t>
  </si>
  <si>
    <t>86 DE 112</t>
  </si>
  <si>
    <t>Vazquez-Vazquez, E. F., Hernandez-Rodriguez, Y. M., Solorza-Feria, O. &amp; Cigarroa-Mayorga, O. E. (2025). Borophene: Synthesis, Properties and Experimental H2 Evolution Potential Applications.  Crystals, 15(9): 753.</t>
  </si>
  <si>
    <t>Secretaria de Investigación y Posgrado del IPN (SIP-IPN); Secretaría de Educación, Ciencia, Tecnologia e Innovación de la Ciudad de México (SECTEI) [SECTEI/137/2024]</t>
  </si>
  <si>
    <t>https://doi.org/10.3390/cryst15090753</t>
  </si>
  <si>
    <t>10.3390/cryst15090753</t>
  </si>
  <si>
    <t>Crystallography</t>
  </si>
  <si>
    <t>11 DE 31</t>
  </si>
  <si>
    <t>Serrano-Ramirez, R. P., Zenteno-Rojas, A., Perez-Hernandez, V. et al. (2025). Fungal Community Dynamics and Pathogenic Risk in Composting, Vermicomposting and Leachate Systems Amended With Rabbit Manure.  Electronic Journal of Biotechnology, 77: 1-11.</t>
  </si>
  <si>
    <t>Consejo Nacional de Humanidades, Ciencias y Tecnologias (CONAHCyT, Mexico) [590480]</t>
  </si>
  <si>
    <t>https://doi.org/10.1016/j.ejbt.2025.05.002</t>
  </si>
  <si>
    <t>10.1016/j.ejbt.2025.05.002</t>
  </si>
  <si>
    <t>WOS:001544931700001</t>
  </si>
  <si>
    <t>100 DE 177</t>
  </si>
  <si>
    <t>Treesatayapun, C., Munoz-Vazquez, A. J., Korkua, S. K., Srikarun, B. &amp; Pochaiya, C. (2025). Electric Vehicle Energy Management Under Unknown Disturbances From Undefined Power Demand: Online Co-State Estimation Via Reinforcement Learning.  Energies, 18(15): 4062.</t>
  </si>
  <si>
    <t>https://doi.org/10.3390/en18154062</t>
  </si>
  <si>
    <t>10.3390/en18154062</t>
  </si>
  <si>
    <t>WOS:001548806500001</t>
  </si>
  <si>
    <t>123 DE 182</t>
  </si>
  <si>
    <t>Fernandez, V., Corral, G. H., Astorga, M. A. M. &amp; Saenz, J. M. (2025). Masses of Hadrons, Tetraquarks, and Pentaquarks Through a Tsallis-Entropy Approach in the Mit Bag Model.  Entropy, 27(7): 681.</t>
  </si>
  <si>
    <t>https://doi.org/10.3390/e27070681</t>
  </si>
  <si>
    <t>10.3390/e27070681</t>
  </si>
  <si>
    <t>WOS:001539740900001</t>
  </si>
  <si>
    <t>47 DE 114</t>
  </si>
  <si>
    <t>Vega-Garcia, A., Lopez-Meraz, M. L., Gonzalez, M. I., Rocha, L., Peixoto-Santos, J. E. &amp; Abrao-Cavalheiro, E. (2025). Immunity and Neuroinflammation in Early Stages of Life and Epilepsy.  Epilepsia, 66(7): 2157-2169.</t>
  </si>
  <si>
    <t>National Institute of Science and Technology in Translational Neurocience (MCTI/CNPq/FAPERJ from Brazil) [465346/2014-6]; Fundacao de Amparo a Pesquisa do Estado de Sao Paulo (FAPESP) [21/01098-0]</t>
  </si>
  <si>
    <t>https://doi.org/10.1111/epi.18361</t>
  </si>
  <si>
    <t>10.1111/epi.18361</t>
  </si>
  <si>
    <t>WOS:001442436700001</t>
  </si>
  <si>
    <t>Clinical Neurology</t>
  </si>
  <si>
    <t>19 DE 285</t>
  </si>
  <si>
    <t>Guzman-Priego, C. G., Ramos-Rodriguez, I. I., Pizana-Encarnacion, J. M., Islas-Espinoza, A. M., Escoto-Rosales, M. J., Morales-Galindo, D. K., Deciga-Campos, M., Rodriguez-Palma, E. J. &amp; Granados-Soto, V. (2025). Activation of Spinal Melatonin Mt2 Receptors Reduces Neuropathic Pain in Mice in a Sex-Dependent Manner.  European Journal of Pharmacology, 1004: 178026.</t>
  </si>
  <si>
    <t>ESM-IPN [A1-S-40015]; [SIP-IPN-20240205]</t>
  </si>
  <si>
    <t>https://doi.org/10.1016/j.ejphar.2025.178026</t>
  </si>
  <si>
    <t>10.1016/j.ejphar.2025.178026</t>
  </si>
  <si>
    <t>WOS:001545026400003</t>
  </si>
  <si>
    <t>34 DE 353</t>
  </si>
  <si>
    <t>Acharya, S., Agarwal, A., Rinella, G. A. et al. (2025). System Size and Energy Dependence of the Mean Transverse Momentum Fluctuations at the Lhc.  European Physical Journal C, 85(7): 776.</t>
  </si>
  <si>
    <t>Worldwide LHC Computing Grid (WLCG) collaboration; A. I. Alikhanyan National Science Laboratory (Yerevan Physics Institute) Foundation (ANSL), State Committee of Science and World Federation of Scientists (WFS), Armenia; Austrian Academy of Sciences, Austrian Science Fund (FWF) [M 2467-N36]; Nationalstiftung fur Forschung, Technologie und Entwicklung, Austria; Ministry of Communications and High Technologies, National Nuclear Research Center; Conselho Nacional de Desenvolvimento Cientifico e Tecnologico (CNPq); Financiadora de Estudos e Projetos (Finep); Fundacao de Amparo a Pesquisa do Estado de Sao Paulo (FAPESP); Universidade Federal do Rio Grande do Sul (UFRGS), Brazil; Bulgarian Ministry of Education and Science, within the National Roadmap; Ministry of Education of China (MOEC), Ministry of Science &amp; Technology of China (MSTC); National Natural Science Foundation of China (NSFC), China; Ministry of Science and Education and Croatian Science Foundation, Croatia; Centro de Aplicaciones Tecnologicas y Desarrollo Nuclear (CEADEN); Ministry of Education, Youth and Sports of the Czech Republic, Czech Republic; VILLUM FONDEN; Danish National Research Foundation (DNRF), Denmark; Helsinki Institute of Physics (HIP), Finland; Commissariat a l'Energie Atomique (CEA); Centre National de la Recherche Scientifique (CNRS), France; Bundesministerium fur Bildung und Forschung (BMBF); Department of Atomic Energy Government of India (DAE), Department of Science and Technology, Government of India (DST), University Grants Commission, Government of India; Council of Scientific and Industrial Research (CSIR), India; IstitutoNazionale di Fisica Nucleare (INFN), Italy; Japan Society for the Promotion of Science (JSPS) KAKENHI, Japan; Consejo Nacional de Ciencia; Direccion General de Asuntos del Personal Academico (DGAPA), Mexico; Pontificia Universidad Catolica del Peru; Ministry of Science and Higher Education, National Science Centre; National Research Foundation of South Africa; Swedish Research Council (VR); Knut &amp; AliceWallenberg Foundation; National Science and Technology Development Agency (NSTDA); National Science, Research and Innovation Fund (NSRF) [PMU-B B05F650021]; Turkish Energy, Nuclear and Mineral Research Agency; United States Department of Energy; Czech Science Foundation [23-07499S]; Czech Republic; FORTE project [CZ.02.01.01/00/22_008/0004632]; European Union, Czech Republic; European Research Council [950692]; European Union; ICSC - Centro Nazionale di Ricerca in High Performance Computing, Big Data and Quantum Computing, European Union; Academy of Finland (Center of Excellence in Quark Matter) [346327, 346328]; Deutsche Forschungs Gemeinschaft (DFG, German Research Foundation) Neutrinos and Dark Matter in Astro-and Particle Physics</t>
  </si>
  <si>
    <t>https://doi.org/10.1140/epjc/s10052-025-14325-4</t>
  </si>
  <si>
    <t>10.1140/epjc/s10052-025-14325-4</t>
  </si>
  <si>
    <t>WOS:001535129700001</t>
  </si>
  <si>
    <t>Green Submitted, gold, Green Accepted</t>
  </si>
  <si>
    <t>Abud, A. A., Acciarri, R., Acero, M. A. et al. (2025). Neutrino Interaction Vertex Reconstruction in Dune With Pandora Deep Learning.  European Physical Journal C, 85(6): 697.</t>
  </si>
  <si>
    <t>Fermi National Accelerator Laboratory (Fermilab), a U.S. Department of Energy, Office of Science, HEP User Facility; LLC (FRA) [DE-AC02-07CH11359]; CNPq; FAPERJ; FAPEG; FAPESP, Brazil; CFI; NSERC, Canada; MSMT, Czech Republic; ERDF; Horizon Europe, MSCA; European Union; CEA, France; INFN, Italy; NRF, South Korea; Generalitat Valenciana, Junta de Andalucia-FEDER; MICINN; Xunta de Galicia, Spain; SNSF, Switzerland; TUBITAK, Turkey; Royal Society; DOE; NSF, United States of America</t>
  </si>
  <si>
    <t>https://doi.org/10.1140/epjc/s10052-025-14313-8</t>
  </si>
  <si>
    <t>10.1140/epjc/s10052-025-14313-8</t>
  </si>
  <si>
    <t>WOS:001525509600001</t>
  </si>
  <si>
    <t>Zurlo, N., Zugravel, S. c., Zhu, Y. et al. (2025). Measurement of the Inclusive Isolated-Photon Production Cross Section in Pp and Pb-Pb Collisions at root Snn = 5.02 Tev.  European Physical Journal C, 85(5): 553.</t>
  </si>
  <si>
    <t>https://doi.org/10.1140/epjc/s10052-025-13971-y</t>
  </si>
  <si>
    <t>10.1140/epjc/s10052-025-13971-y</t>
  </si>
  <si>
    <t>Lopez, R. A. (2025). Fermentation Processes: Modeling, Optimization and Control: 2nd Edition.  Fermentation-Basel, 11(7): 408.</t>
  </si>
  <si>
    <t>https://doi.org/10.3390/fermentation11070408</t>
  </si>
  <si>
    <t>10.3390/fermentation11070408</t>
  </si>
  <si>
    <t>WOS:001536728600001</t>
  </si>
  <si>
    <t>Biotechnology &amp; Applied Microbiology; Food Science &amp; Technology</t>
  </si>
  <si>
    <t>Belmonte-Izquierdo, Y., Salomã©-Abarca, L. F., Lopez, M. G. &amp; Gonzalez-Hernandez, J. C. (2025). Disaccharides and Fructooligosaccharides (Fos) Production by Wild Yeasts Isolated From Agave.  Foods, 14(15): 2714.</t>
  </si>
  <si>
    <t>Tecnolgico Nacional de Mxico [13650.22-P, 13773.22-P, 16817.23-P]; Cinvestav Zacatenco Federal Institutional funding</t>
  </si>
  <si>
    <t>https://doi.org/10.3390/foods14152714</t>
  </si>
  <si>
    <t>10.3390/foods14152714</t>
  </si>
  <si>
    <t>WOS:001549565300001</t>
  </si>
  <si>
    <t>Bravo-Silva, J. D., Jimenez-Camacho, R., Benitez-Vega, M. L., Hernandez-Castillo, J., Cordero-Rivera, C. D., Farfan-Morales, C. N., Perez-Garcia, M., Cruz, R. &amp; Del Angel, R. M. (2025). Pharmacological Inhibition of the Rhoa Pathway by Melatonin Reduces Viral Replication and Proinflammatory Response Against Zikv and Denv-4 Neuroinfections.  Frontiers in Immunology, 16: 1630116.</t>
  </si>
  <si>
    <t>INFECTOMICA Y PATOGENESIS MOLECULAR</t>
  </si>
  <si>
    <t>Consejo Nacional de Humanidades, Ciencias y Tecnologas10.13039/501100003141</t>
  </si>
  <si>
    <t>https://doi.org/10.3389/fimmu.2025.1630116</t>
  </si>
  <si>
    <t>10.3389/fimmu.2025.1630116</t>
  </si>
  <si>
    <t>WOS:001550156500001</t>
  </si>
  <si>
    <t>Immunology</t>
  </si>
  <si>
    <t>42 DE 183</t>
  </si>
  <si>
    <t>Rodriguez-Callejas, J. D., Irene-Fierro, M., Aguilar-Navarro, S. G., Fuchs, E. &amp; Perez-Cruz, C. (2025). Astroglial morphological alterations associated with loss of nuclear S100A10 in the hippocampus of male tree shrews during aging.  Glial Health Research, 2: 100008.</t>
  </si>
  <si>
    <t>CONACYT [308515]</t>
  </si>
  <si>
    <t>https://doi.org/10.1016/j.ghres.2025.100008</t>
  </si>
  <si>
    <t>10.1016/j.ghres.2025.100008</t>
  </si>
  <si>
    <t>Aguilar-Medrano, R. &amp; Vega-Cendejas, M. E. (2025). Ecomorphological Diversification of the Cyprinodon Species Complex From Lake Chichankanab, Yucatan, Mexico.  Ichthyological Research, 72: 208-219.</t>
  </si>
  <si>
    <t>https://doi.org/10.1007/s10228-024-00980-2</t>
  </si>
  <si>
    <t>10.1007/s10228-024-00980-2</t>
  </si>
  <si>
    <t>WOS:001236075700001</t>
  </si>
  <si>
    <t>Fisheries; Marine &amp; Freshwater Biology; Zoology</t>
  </si>
  <si>
    <t>90 DE 120</t>
  </si>
  <si>
    <t>Gellida-Coutino, C., Rios-Cabrera, R., Maldonado-Ramirez, A. &amp; Sanchez-Orta, A. (2025). Robust Drone Video Analysis for Occluded Urban Traffic Monitoring Based on Deep Learning.  Ieee Access, 13: 109528-109538.</t>
  </si>
  <si>
    <t>Introid Inc.; National Council of Humanities, Sciences, and Technologies (CONAHCYT)</t>
  </si>
  <si>
    <t>https://doi.org/10.1109/ACCESS.2025.3582270</t>
  </si>
  <si>
    <t>10.1109/ACCESS.2025.3582270</t>
  </si>
  <si>
    <t>WOS:001521568200020</t>
  </si>
  <si>
    <t>Computer Science, Information Systems; Engineering, Electrical &amp; Electronic; Telecommunications</t>
  </si>
  <si>
    <t>50 DE 120</t>
  </si>
  <si>
    <t>Cruz-Perez, F. A., Castellanos-Lopez, S., Hernandez-Valdez, G. &amp; Eduardo Rivero-Angeles, M. (2025). Continuous Mixture of Uniforms Framework for Modeling Residual Lifetime Distribution.  Ieee Access, 13: 126279-126298.</t>
  </si>
  <si>
    <t>Fondos Sectoriales (FOSEC) Secretaria de Educacion Publica (SEP)-INVESTIGACION BASICA [FSSEP02-C-2018-2]; Provides Resources to Acquire Computing Equipment for the Numerical Evaluation of the Studied Systems [A1-S-42759]</t>
  </si>
  <si>
    <t>https://doi.org/10.1109/ACCESS.2025.3589531</t>
  </si>
  <si>
    <t>10.1109/ACCESS.2025.3589531</t>
  </si>
  <si>
    <t>WOS:001534551100013</t>
  </si>
  <si>
    <t>Song, Y. D., Wu, D. R., Coello, C. A. C., Yannakakis, G. N., Tang, H. J., Cheung, Y. M. &amp; Wang, J. (2025). Cis Publication Spotlight.  Ieee Computational Intelligence Magazine, 20(3): 7-9.</t>
  </si>
  <si>
    <t>https://doi.org/10.1109/MCI.2025.3572326</t>
  </si>
  <si>
    <t>10.1109/MCI.2025.3572326</t>
  </si>
  <si>
    <t>WOS:001546105100003</t>
  </si>
  <si>
    <t>27 DE 204</t>
  </si>
  <si>
    <t>Martinez-Ramirez, M., Trujillo, M., Shao, X., Romero, J. G. &amp; Rodriguez-Cortes, H. (2025). Three-Dimensional Repulsive Vector Field Strategy for Collision Avoidance in Quadrotors Trajectory Tracking.  Ieee Control Systems Letters, 9: 330-335.</t>
  </si>
  <si>
    <t>https://doi.org/10.1109/LCSYS.2025.3571823</t>
  </si>
  <si>
    <t>10.1109/LCSYS.2025.3571823</t>
  </si>
  <si>
    <t>WOS:001502235900005</t>
  </si>
  <si>
    <t>Padilla-Zepeda, E., Alonso, K., De Los Reyes, R., Torres-Roman, D., Pertiwi, A. P. &amp; Storch, T. (2025). Sentinel-2 Masking Cnns Trained on Physics-Supervised Labels.  Ieee Journal of Selected Topics in Applied Earth Observations and Remote Sensing, 18: 17247-17264.</t>
  </si>
  <si>
    <t>Consejo Nacional de Humanidades, Ciencia y Tecnologia (Conahcyt), Mexico [789304]; Centro de Investigacion y de Estudios Avanzados del IPN (Cinvestav); Deutscher Akademischer Austauschdienst (DAAD) - Bundesministerium fur Bildung und Forschung (BMBF) [57645446]; Deutsches Zentrum fur Luftund Raumfahrt (DLR)</t>
  </si>
  <si>
    <t>https://doi.org/10.1109/JSTARS.2025.3581058</t>
  </si>
  <si>
    <t>10.1109/JSTARS.2025.3581058</t>
  </si>
  <si>
    <t>WOS:001530270500036</t>
  </si>
  <si>
    <t>Engineering, Electrical &amp; Electronic; Geography, Physical; Remote Sensing; Imaging Science &amp; Photographic Technology</t>
  </si>
  <si>
    <t>7 DE 36</t>
  </si>
  <si>
    <t>Paternina, M. R. A., Moreno-Corbea, J. A., Ramirez, J. M., Chow, J. H. &amp; Zamora-Mendez, A. (2025). Data-Driven Power System Linear Model Identification Via Quadrature-Based Balanced Truncation.  Ieee Latin America Transactions, 23(9): 787-798.</t>
  </si>
  <si>
    <t>https://doi.org/10.1109/TLA.2025.11119494</t>
  </si>
  <si>
    <t>10.1109/TLA.2025.11119494</t>
  </si>
  <si>
    <t>WOS:001553609100007</t>
  </si>
  <si>
    <t>Computer Science, Information Systems; Engineering, Electrical &amp; Electronic</t>
  </si>
  <si>
    <t>192 DE 258</t>
  </si>
  <si>
    <t>Li, L. J., Zhang, Y. Z., Lin, Q. Z., Ming, Z., Coello, C. A. C. &amp; Leung, V. C. M. (2025). Superpixel Segmentation-Based Evolutionary Multitasking Algorithm for Feature Selection of Hyperspectral Images.  Ieee Transactions on Evolutionary Computation, 29(4): 1002-1016.</t>
  </si>
  <si>
    <t>National Natural Science Foundation of China (NSFC) [62376163, 62272315, 62325307, 62073225]; Guangdong Regional Joint Foundation Key Project [2022B1515120076]; Shenzhen Science and Technology Program [JCYJ20220531101411027]; CONACyT [2016-01-1920]</t>
  </si>
  <si>
    <t>https://doi.org/10.1109/TEVC.2024.3392749</t>
  </si>
  <si>
    <t>10.1109/TEVC.2024.3392749</t>
  </si>
  <si>
    <t>WOS:001545630400022</t>
  </si>
  <si>
    <t>Computer Science, Artificial Intelligence; Computer Science, Theory &amp; Methods</t>
  </si>
  <si>
    <t>4 DE 147</t>
  </si>
  <si>
    <t>Li, X., Zhu, Y. &amp; Yu, W. (2025). Data-Driven Structural Health Monitoring Through Echo State Network Regression.  Information, 16(8): 678.</t>
  </si>
  <si>
    <t>CONAHCYT [CF-2023-I-2614]</t>
  </si>
  <si>
    <t>https://doi.org/10.3390/info16080678</t>
  </si>
  <si>
    <t>10.3390/info16080678</t>
  </si>
  <si>
    <t>Computer Science, Information Systems</t>
  </si>
  <si>
    <t>116 DE 258</t>
  </si>
  <si>
    <t>Mendoza-Alatorre, M., Julian-Chavez, B., Solano-Ornelas, S. et al. (2025). Rnai in Pest Control: Critical Factors Affecting Dsrna Efficacy.  Insects, 16(7): 737.</t>
  </si>
  <si>
    <t>Consejo Nacional de Humanidades, Ciencias y Tecnologias (CONAHCYT), Mexico [CF-2023-I-1539]</t>
  </si>
  <si>
    <t>https://doi.org/10.3390/insects16070737</t>
  </si>
  <si>
    <t>10.3390/insects16070737</t>
  </si>
  <si>
    <t>WOS:001535368700001</t>
  </si>
  <si>
    <t>Entomology</t>
  </si>
  <si>
    <t>12 DE 110</t>
  </si>
  <si>
    <t>Flor-Sanchez, C. O., Resendiz-Flores, E. O., Altamirano-Guerrero, G. &amp; Deaquino-Lara, R. (2025). A Novel Multi-Objective Optimization Intelligent Technique Applied to the Design and Manufacturing Process of Advanced Transformation-Induced Plasticity Aided Martensitic Steel.  International Journal of Advanced Manufacturing Technology, 139: 3479-3491.</t>
  </si>
  <si>
    <t>Tecnologico Nacionalde Mexico [STLL-PYR-2025-21596]</t>
  </si>
  <si>
    <t>https://doi.org/10.1007/s00170-025-16115-4</t>
  </si>
  <si>
    <t>10.1007/s00170-025-16115-4</t>
  </si>
  <si>
    <t>WOS:001531070800001</t>
  </si>
  <si>
    <t>Automation &amp; Control Systems; Engineering, Manufacturing</t>
  </si>
  <si>
    <t>38 DE 89</t>
  </si>
  <si>
    <t>Castro-Enriquez, D. D., Balandran-Quintana, R. R., Azamar-Barrios, J. A., Mendoza-Wilson, A. M., Ramos-Clamont Montfort, G., Huerta-Ocampo, J. A., Carreno-Marquez, I. J. A., Santos-Sauceda, I. &amp; Gamez-Meza, N. (2025). Influence of Protein and Arabinoxylan Rich Chromatographic Fractions From Wheat Bran on Nanoparticle Assembly Via Glu-C (V8) Enzymatic Hydrolysis in the Presence of Calcium.  International Journal of Biological Macromolecules, 321: 146400.</t>
  </si>
  <si>
    <t>Secretaria de Ciencia, Humanidades, Tecnologia e Innovacion (SECIHTI) , Mexico [A1-S-40197]</t>
  </si>
  <si>
    <t>https://doi.org/10.1016/j.ijbiomac.2025.146400</t>
  </si>
  <si>
    <t>10.1016/j.ijbiomac.2025.146400</t>
  </si>
  <si>
    <t>WOS:001545937200012</t>
  </si>
  <si>
    <t>Biochemistry &amp; Molecular Biology; Chemistry, Applied; Polymer Science</t>
  </si>
  <si>
    <t>5 DE 94</t>
  </si>
  <si>
    <t>Miranda-Colorado, R. (2025). Sliding-Mode Control of Perturbed Wheeled Mobile Robots With Matched Disturbances Compensation.  International Journal of Dynamics and Control, 13(8): 289.</t>
  </si>
  <si>
    <t>Secretaria de Ciencia, Humanidades, Tecnologia e Innovacion, SECIHTI [CIR/063/2024]</t>
  </si>
  <si>
    <t>https://doi.org/10.1007/s40435-025-01799-z</t>
  </si>
  <si>
    <t>10.1007/s40435-025-01799-z</t>
  </si>
  <si>
    <t>WOS:001547799200001</t>
  </si>
  <si>
    <t>Automation &amp; Control Systems; Engineering, Mechanical; Mathematics, Applied</t>
  </si>
  <si>
    <t>33 DE 89</t>
  </si>
  <si>
    <t>De Luna, R. D. R., Serna, J. A. D., Paternina, M. R. A., Zamora-Mendez, A. &amp; Lopez-Rios, A. (2025). Bessel and Cosine Filtering Approaches for Electromechanical Modes Identification.  International Journal of Electrical Power &amp; Energy Systems, 170: 110869.</t>
  </si>
  <si>
    <t>Project Support Program for Research and Technological Innovation of UNAM (DGAPA) [PAPIIT-2023-2025, IT102723]</t>
  </si>
  <si>
    <t>https://doi.org/10.1016/j.ijepes.2025.110869</t>
  </si>
  <si>
    <t>10.1016/j.ijepes.2025.110869</t>
  </si>
  <si>
    <t>WOS:001534867200002</t>
  </si>
  <si>
    <t>Engineering, Electrical &amp; Electronic</t>
  </si>
  <si>
    <t>65 DE 366</t>
  </si>
  <si>
    <t>Sanchez-Ocampo, A., Paternina, M. R. A., Ramirez, J. M., Fernandes, L. L., Zamora-Mendez, A., Korba, P. &amp; Ramirez-Gonzalez, M. (2025). A Hybrid Framework for Assessing Regional Inertia Estimation in Bulk Power Systems Using Coi-Driven Spectral Clustering.  International Journal of Electrical Power &amp; Energy Systems, 170: 110929.</t>
  </si>
  <si>
    <t>Project Support Program for Research and Technological Innovation of UNAM (DGAPA, PAPIIT) [IT102723]</t>
  </si>
  <si>
    <t>https://doi.org/10.1016/j.ijepes.2025.110929</t>
  </si>
  <si>
    <t>10.1016/j.ijepes.2025.110929</t>
  </si>
  <si>
    <t>WOS:001549878000001</t>
  </si>
  <si>
    <t>Hernandez-Gonzalez, K. D., Vinchira-Lamprea, M. A., Hernandez-Aranda, J. &amp; Olivares-Reyes, J. A. (2025). Resveratrol Impairs Insulin Signaling in Hepatic Cells Via Activation of Pkc and Ptp1b Pathways.  International Journal of Molecular Sciences, 26(15): 7434.</t>
  </si>
  <si>
    <t>CINVESTAV-IPN, CONAHCYT grant [CF-2023-G-446]; CINVESTAV-IPN [925174, 631715]; CONAHCYT/CONACYT</t>
  </si>
  <si>
    <t>https://doi.org/10.3390/ijms26157434</t>
  </si>
  <si>
    <t>10.3390/ijms26157434</t>
  </si>
  <si>
    <t>WOS:001552627200001</t>
  </si>
  <si>
    <t>Navarro-Garcia, F., Rojas-Garcia, A. E., Avila-Villarreal, G. et al. (2025). Calcitriol Induces Paraoxonase 1 Expression in HepG2 Cells: Possible Involvement of VDR-Dependent and Alternative Pathways.  International Journal of Molecular Sciences, 26(16): 7948.</t>
  </si>
  <si>
    <t>Strengthening Research [UAN-2018]; CONACyT [314829]; SSA/IMSS/ISSSTE-233745</t>
  </si>
  <si>
    <t>Ortega-Romero, M., Rojas-Lima, E., Barbier, O. C. et al. (2025). Relationship Between Urinary Copper, Zinc, and Cadmium and Kidney Damage Biomarkers in Young People.  International Journal of Molecular Sciences, 26(16): 7980.</t>
  </si>
  <si>
    <t>CONAHCYT [Pronaii 321320]; CONACYT [2017-01-6613]; Fundación Gonzalo Rio Arronte [S-638]; Fondos Federales Hospital Infantil de México [HIM/2019/025]</t>
  </si>
  <si>
    <t>https://doi.org/10.3390/ijms26167980</t>
  </si>
  <si>
    <t>10.3390/ijms26167980</t>
  </si>
  <si>
    <t>Rosado-Mendoza, M. A., Gonzalez-Chan, I. J., Novelo-Castilla, J. S., Martin-Tovar, E. A. A. &amp; Oliva-Arias, I. (2025). Chitosan-Vanillin Polymers From Farfantepenaeus Duorarum Residues for Lead Ion Removal From Aqueous Solutions.  Iranian Journal of Chemistry and Chemical Engineering- International English Edition, 44(7): 1828.</t>
  </si>
  <si>
    <t>https://doi.org/10.30492/ijcce.2025.2047615.6922</t>
  </si>
  <si>
    <t>10.30492/ijcce.2025.2047615.6922</t>
  </si>
  <si>
    <t>130 DE 175</t>
  </si>
  <si>
    <t>Hernandez-Pena, R., Lorenzo-Manzanarez, J. L., Cruz-Ramirez, L. A., Reyes-Lopez, D., Hernandez-Dominguez, C., Pascual-Ramirez, F. &amp; Ordaz-Ortiz, J. J. (2025). Unravelling Vanillin Biosynthesis: Integrative Transcriptomic and Metabolomic Insights Into Vanilla Planifolia Pod Development.  Journal of Agricultural and Food Chemistry, 73(30): 19094-19106.</t>
  </si>
  <si>
    <t>Secihti's (Secretariia de Ciencia, Humanidades, Tecnologia e Innovacion) Grants [CB 2017-2018 A1-S-26695]; Conahcyt [2019-000037-02NACF-26460]</t>
  </si>
  <si>
    <t>https://doi.org/10.1021/acs.jafc.5c05293</t>
  </si>
  <si>
    <t>10.1021/acs.jafc.5c05293</t>
  </si>
  <si>
    <t>WOS:001530821100001</t>
  </si>
  <si>
    <t>Agriculture, Multidisciplinary; Chemistry, Applied; Food Science &amp; Technology</t>
  </si>
  <si>
    <t>8 DE 76</t>
  </si>
  <si>
    <t>Rosales-Ibanez, R., Gonzalez-Gonzalez Am, Rodriguez-Martinez, J. J. et al. (2025). A Tri-Polymer-Akermanite Electrospun Scaffold for Enhanced Bone Regeneration.  Journal of Applied Polymer Science, 142(35): e57378.</t>
  </si>
  <si>
    <t>UCEMICH [UNAM-PAPIIT-IN226124]</t>
  </si>
  <si>
    <t>https://doi.org/10.1002/app.57378</t>
  </si>
  <si>
    <t>10.1002/app.57378</t>
  </si>
  <si>
    <t>WOS:001513558500001</t>
  </si>
  <si>
    <t>Bronze</t>
  </si>
  <si>
    <t>Polymer Science</t>
  </si>
  <si>
    <t>48 DE 94</t>
  </si>
  <si>
    <t>Martinez-Sales, J., Hernandez-Bolio, G. I., Hernandez-Nunez, E., Ocampo-Flores, C., Quintana-Owen, P., Vazquez-De Agredos Pascual, M. L. &amp; Vidal-Lorenzo, C. (2025). Plant and Animal Molecules Non Previously Identified in Maya Mural Paintings: First Results From Acanceh.  Journal of Archaeological Science-Reports, 67: 105348.</t>
  </si>
  <si>
    <t>(Advanced Studies Center of the National Polytechnic Institute) [61526, Prometeo-Mayatech CIPROM 2023/40, PID2022-139889NB-I00/AEI/10.13039/501100011033/FEDER]</t>
  </si>
  <si>
    <t>https://doi.org/10.1016/j.jasrep.2025.105348</t>
  </si>
  <si>
    <t>10.1016/j.jasrep.2025.105348</t>
  </si>
  <si>
    <t>WOS:001553901900001</t>
  </si>
  <si>
    <t>Archaeology</t>
  </si>
  <si>
    <t>19 DE 168</t>
  </si>
  <si>
    <t>Zazueta-De la Taba, I., Soria-Castro, M., Quintana-Owen, P., Tiesler, V., Zraålka, J., Velasquez, J. L., Reyes, M., Corzo, L. &amp; Hernandez-Bolio, G. I. (2025). The Application of Fragrant Ointments and Pigments as a Funeral Practice in the Guatemalan Peten.  Journal of Archaeological Science-Reports, 67: 105337.</t>
  </si>
  <si>
    <t>Secretaria de Ciencia, Humanidades, Tecnologia e Innovacion (SECIHTI) [61526]</t>
  </si>
  <si>
    <t>https://doi.org/10.1016/j.jasrep.2025.105337</t>
  </si>
  <si>
    <t>10.1016/j.jasrep.2025.105337</t>
  </si>
  <si>
    <t>WOS:001554470800001</t>
  </si>
  <si>
    <t>Herrera-Rodulfo, A., Andrade-Medina, M., Garcia-Delgado, M. S. &amp; Carrillo-Tripp, M. (2025). Extensive in-Silico Target-Ligand Conformational Space Sampling of Garlic-Derived Sulfur Compounds Targeting Covid-19 Infection.  Journal of Computational Biophysics and Chemistry, 27(5): 1033-1052.</t>
  </si>
  <si>
    <t>Consejo Nacional de Humanidades, Ciencia y Tecnologia Mexico [132376]; Fondo Sectorial de Investigacion para la Educacion [A1-S-17041]; Academy of Finland (AKA) [132376] Funding Source: Academy of Finland (AKA)</t>
  </si>
  <si>
    <t>https://doi.org/10.1142/S2737416525500267</t>
  </si>
  <si>
    <t>10.1142/S2737416525500267</t>
  </si>
  <si>
    <t>WOS:001527295600001</t>
  </si>
  <si>
    <t>132 DE 241</t>
  </si>
  <si>
    <t>Morato-Marquez, J. A., Torres-Torres, J. G. &amp; Ortiz-Chi, F. (2025). Dft Study of Structural, Chemical, and Optical Properties in Cun and PdCun-1 Clusters (n = 3-20).  Journal of Computational Chemistry, 46(20): e70183.</t>
  </si>
  <si>
    <t>https://doi.org/10.1002/jcc.70183</t>
  </si>
  <si>
    <t>10.1002/jcc.70183</t>
  </si>
  <si>
    <t>91 DE 241</t>
  </si>
  <si>
    <t>Castillo-Toledo, B., Loukianov, A. &amp; Di Gennaro, S. (2025). Regulation for Nonlinear Systems Using Recurrent High-Order Neural Network Under Aperiodic Measurements.  Journal of Dynamic Systems, Measurement and Control-Transactions of the Asme, 147(6): 061004.</t>
  </si>
  <si>
    <t>https://doi.org/10.1115/1.4068766</t>
  </si>
  <si>
    <t>10.1115/1.4068766</t>
  </si>
  <si>
    <t>58 DE 89</t>
  </si>
  <si>
    <t>Ospina-Montoya, V., Acelas, N., Perez, S. et al. (2025). Synergistic Adsorption and Photocatalysis Using Coffee Husk-Derived Zno/ Hydrochar for Efficient Caffeine Removal.  Journal of Environmental Chemical Engineering, 13(5): 118306.</t>
  </si>
  <si>
    <t>University of Medellin; UniRemington [1305, 4000000419]; Secretaria de Ciencia, Humanidades, Tecnologia e Innovacion (Secihti) [1182859]; [LN295261]; [LN254119]; [LN299082]</t>
  </si>
  <si>
    <t>https://doi.org/10.1016/j.jece.2025.118306</t>
  </si>
  <si>
    <t>10.1016/j.jece.2025.118306</t>
  </si>
  <si>
    <t>WOS:001544545700002</t>
  </si>
  <si>
    <t>Engineering, Environmental; Engineering, Chemical</t>
  </si>
  <si>
    <t>Vidal-Montiel, A., Clark-Flores, D., Valentin-Gomez, E., Luna-Arias, J. P., Rosales-Cruz, E., Hernandez-Rodriguez, C., Villa-Tanaca, L. &amp; Juarez-Montiel, M. (2025). The GPI-Anchored Aspartyl Proteases Encoded by the YPS1 and YPS7 Genes of Candidozyma auris and Their Role Under Stress Conditions.  Journal of Fungi, 11(8): 573.</t>
  </si>
  <si>
    <t>Instituto Politécnico Nacional, México [SIP20251179, SIP20251308, SIP20240946, SIP20242205, CBF-2025-I-2871]; Bordallo-Landa-Guillén Foundation [2024-07]</t>
  </si>
  <si>
    <t>https://doi.org/10.3390/jof11080573</t>
  </si>
  <si>
    <t>10.3390/jof11080573</t>
  </si>
  <si>
    <t>Mycology</t>
  </si>
  <si>
    <t>8 DE 32</t>
  </si>
  <si>
    <t>Castillo, J. M., Cruz-Perez, R., Talamas-Lara, D. &amp; Ludert, J. E. (2025). Kinesin Light Chain 1 Interacts With Ns1 and Is a Susceptibility Factor for Dengue Virus Infection in Mosquito Cells.  Journal of General Virology, 106(7): 002132.</t>
  </si>
  <si>
    <t>https://doi.org/10.1099/jgv.0.002132</t>
  </si>
  <si>
    <t>10.1099/jgv.0.002132</t>
  </si>
  <si>
    <t>Virology</t>
  </si>
  <si>
    <t>Acharya, S., Agarwal, A., Rinella, G. A. et al. (2025). J/ïˆ-Hadron Correlations at Midrapidity in Pp Collisions at âˆšS=13 Tev.  Journal of High Energy Physics(7): 023.</t>
  </si>
  <si>
    <t>Worldwide LHC Computing Grid (WLCG) collaboration; A. I. Alikhanyan National Science Laboratory (Yerevan Physics Institute) Foundation (ANSL), State Committee of Science and World Federation of Scientists (WFS), Armenia; Austrian Academy of Sciences, Austrian Science Fund (FWF) [M 2467-N36]; Nationalstiftung fur Forschung, Technologie und Entwicklung, Austria; Ministry of Communications and High Technologies, National Nuclear Research Center; Conselho Nacional de Desenvolvimento Cientifico e Tecnologico (CNPq); Financiadora de Estudos e Projetos (Finep); Fundacao de Amparo a Pesquisa do Estado de Sao Paulo (FAPESP); Universidade Federal do Rio Grande do Sul (UFRGS), Brazil; Bulgarian Ministry of Education and Science, within the National Roadmap; Ministry of Education of China (MOEC), Ministry of Science &amp; Technology of China (MSTC); National Natural Science Foundation of China (NSFC), China; Ministry of Science and Education and Croatian Science Foundation, Croatia; Centro de Aplicaciones Tecnologicas y Desarrollo Nuclear (CEADEN); Ministry of Education, Youth and Sports of the Czech Republic, Czech Republic; VILLUM FONDEN; Danish National Research Foundation (DNRF), Denmark; Helsinki Institute of Physics (HIP), Finland; Commissariat a l'Energie Atomique (CEA); Centre National de la Recherche Scientifique (CNRS), France; Bundesministerium fur Bildung und Forschung (BMBF); Department of Atomic Energy Government of India (DAE), Department of Science and Technology, Government of India (DST), University Grants Commission, Government of India; Council of Scientific and Industrial Research (CSIR), India; National Research and Innovation Agency - BRIN, Indonesia; Istituto Nazionale di Fisica Nucleare (INFN), Italy; Japan Society for the Promotion of Science (JSPS) KAKENHI, Japan; Consejo Nacional de Ciencia (CONACYT); Direccion General de Asuntos del Personal Academico (DGAPA), Mexico; Pontificia Universidad Catolica del Peru; Ministry of Science and Higher Education, National Science Centre; National Research Foundation of South Africa; Swedish Research Council (VR); Knut &amp; Alice Wallenberg Foundation (KAW), Sweden; National Science and Technology Development Agency (NSTDA); National Science, Research and Innovation Fund (NSRF) [PMU-B B05F650021]; Turkish Energy, Nuclear and Mineral Research Agency; United States Department of Energy; Czech Science Foundation [23-07499S]; Czech Republic; FORTE project [CZ.02.01.01/00/22_008/0004632]; European Union, Czech Republic; European Research Council [950692]; European Union; ICSC - Centro Nazionale di Ricerca in High Performance Computing, Big Data and Quantum Computing, European Union; Academy of Finland (Center of Excellence in Quark Matter) [346327, 346328]</t>
  </si>
  <si>
    <t>https://doi.org/10.1007/JHEP07(2025)023</t>
  </si>
  <si>
    <t>10.1007/JHEP07(2025)023</t>
  </si>
  <si>
    <t>WOS:001534637600001</t>
  </si>
  <si>
    <t>Hayrapetyan, A., Tumasyan, A., Adam, W. et al. (2025). Search for Excited Tau Leptons in the ttg Final State in Proton-Proton Collisions at root s = 13 TeV.  Journal of High Energy Physics, 2025(6): 006.</t>
  </si>
  <si>
    <t>https://doi.org/10.1007/JHEP06(2025)006</t>
  </si>
  <si>
    <t>10.1007/JHEP06(2025)006</t>
  </si>
  <si>
    <t>Tchekhovski, V., Hayrapetyan, A., Makarenko, V. et al. (2025). Search for Medium Effects Using Jet Axis Decorrelation in Inclusive Jets From Pbpb Collisions at root Snn = 5.02 TeV.  Journal of High Energy Physics, 2025(6): 120.</t>
  </si>
  <si>
    <t>https://doi.org/10.1007/JHEP06(2025)120</t>
  </si>
  <si>
    <t>10.1007/JHEP06(2025)120</t>
  </si>
  <si>
    <t>De La Hoya, F. M. C., Torres-Delgado, G., Hernandez-Garcia, F. A., Marquez-Marin, J. &amp; Castanedo-Perez, R. (2025). Photocatalytic Degradation of 2,4-Dichlorophenoxyacetic Acid Using Zno in Thin Film: Effect of Sintering Temperature and Irradiation Source.  Journal of Materials Science-Materials in Electronics, 36(21): 1292.</t>
  </si>
  <si>
    <t>https://doi.org/10.1007/s10854-025-15363-0</t>
  </si>
  <si>
    <t>10.1007/s10854-025-15363-0</t>
  </si>
  <si>
    <t>WOS:001535201300002</t>
  </si>
  <si>
    <t>Vences-Alvarez, E., Mendoza-Galvan, A., Rangel-Mendez, J. R. &amp; Luna-Barcenas, G. (2025). Deep-eutectic-solvothermal synthesis of cerium-iron bimetallic oxides (Ce:Fe-DES) for the removal of arsenic from water.  Journal of Molecular Liquids, 426: 127326.</t>
  </si>
  <si>
    <t>Consejo Potosino de Ciencia y Tecnología [W911NF2120120 ARMADA PROJECT, HANG ON CB-2016-286926-Y-2088, Fideicomiso 23871]; CONAHCYT; IPICYT</t>
  </si>
  <si>
    <t>https://doi.org/10.1016/j.molliq.2025.127326</t>
  </si>
  <si>
    <t>10.1016/j.molliq.2025.127326</t>
  </si>
  <si>
    <t>Physics, Atomic, Molecular &amp; Chemical</t>
  </si>
  <si>
    <t>5 DE 40</t>
  </si>
  <si>
    <t>Isidro-Ojeda, M. A., Alvarado-Gil, J. J. &amp; Zambrano-Arjona, M. A. (2025). Thermal Response in Liquids Induced by Pulsed Laser Beams in Thermal Lens Spectroscopy: an Analytical Approach.  Journal of Molecular Liquids, 436: 128191.</t>
  </si>
  <si>
    <t>SECIHTI [I1200/331/2023]</t>
  </si>
  <si>
    <t>https://doi.org/10.1016/j.molliq.2025.128191</t>
  </si>
  <si>
    <t>10.1016/j.molliq.2025.128191</t>
  </si>
  <si>
    <t>Borbolla-Jimenez, F. V., Gutierrez-Ruiz, S. C., Hernandez-Parra, H., Pena-Corona, S. I., Tamez, A. A., Rivas-Amores, R. D., Magana, J. J. &amp; Leyva-Gomez, G. (2025). Nanoparticles Navigating the Intranasal Route: Innovative Approaches in Neurodegenerative Diseases.  Journal of Nanotechnology, 2025(1): 7697122.</t>
  </si>
  <si>
    <t>Direccion General de Asuntos del Personal Academico (DGAPA), Universidad Nacional Autonoma de Mexico (UNAM) [PAPIIT IN204722, PAPIME PE205524]</t>
  </si>
  <si>
    <t>https://doi.org/10.1155/jnt/7697122</t>
  </si>
  <si>
    <t>10.1155/jnt/7697122</t>
  </si>
  <si>
    <t>WOS:001547810200001</t>
  </si>
  <si>
    <t>Nanoscience &amp; Nanotechnology</t>
  </si>
  <si>
    <t>100 DE 147</t>
  </si>
  <si>
    <t>Amin, R., Shikdar, S., Ahmed, S. et al. (2025). S M Nazmuz Sakib's Holistic Neuromuscular Rehabilitation with Mindfulness, Rhythmic Movement, Emotional Release, and Adaptive Mobility (HNR-MERAM).  Journal of Neurology and Neurosurgery, 1(1): [1-15].</t>
  </si>
  <si>
    <t>https://doi.org/10.61615/JNN/2025/AUG027140814</t>
  </si>
  <si>
    <t>10.61615/JNN/2025/AUG027140814</t>
  </si>
  <si>
    <t>Rahmani, S. (2025). Decay Rates of L0b®L+cl-n over var l Using Helicity Analysis and Phase-Mmoment Parametrization.  Journal of Physics G-Nuclear and Particle Physics, 52(7): 075003.</t>
  </si>
  <si>
    <t>Fundamental Research Funds for the Central Universities https://doi.org/10.13039/501100012226 [531118010379]; Fundamental Research Funds for the Central Universities</t>
  </si>
  <si>
    <t>https://doi.org/10.1088/1361-6471/adeda9</t>
  </si>
  <si>
    <t>10.1088/1361-6471/adeda9</t>
  </si>
  <si>
    <t>WOS:001539885400001</t>
  </si>
  <si>
    <t>Physics, Nuclear; Physics, Particles &amp; Fields</t>
  </si>
  <si>
    <t>Bouharras, F. E., Bakkardouch, S., Boujnah, M., Brik, A., Oueldna, N., Mohammed, L. &amp; Ben Youcef, H. (2025). Green polycaprolactone-guar gum bio-composite electrolyte for all-solid-state lithium-ion batteries: A combined experimental and DFT study.  Journal of Power Sources, 656: 238079.</t>
  </si>
  <si>
    <t>OCP Foundation; SECIHTI-México [CVU 1018873]</t>
  </si>
  <si>
    <t>https://doi.org/10.1016/j.jpowsour.2025.238079</t>
  </si>
  <si>
    <t>10.1016/j.jpowsour.2025.238079</t>
  </si>
  <si>
    <t>8 DE 44</t>
  </si>
  <si>
    <t>Araujo-Ruiz, K., Lopez-Flores, D. I., Martinez-Munã©, M. K. et al. (2025). Quantitative Proteomic Analysis of the Toxoplasma Gondii Cytoskeleton and Bioinformatic Identification of Highly Antigenic Proteins.  Journal of Proteomics, 321: 105509.</t>
  </si>
  <si>
    <t>FORDECYT-PRONACES [51486]; CONAHCyT; Secretaria de Ciencia, Humanidades, Tecnologia e Innovacion (SECIHTI, Mexico)</t>
  </si>
  <si>
    <t>https://doi.org/10.1016/j.jprot.2025.105509</t>
  </si>
  <si>
    <t>10.1016/j.jprot.2025.105509</t>
  </si>
  <si>
    <t>WOS:001542197100001</t>
  </si>
  <si>
    <t>Biochemical Research Methods</t>
  </si>
  <si>
    <t>31 DE 86</t>
  </si>
  <si>
    <t>Garcia-Chavez, J. N. &amp; Winkler, R. (2025). Off-Site Processing of Data-Dependent and Data-Independent Acquisition Shotgun Proteomics Data With Massypupx.  Journal of Proteomics, 321: 105494.</t>
  </si>
  <si>
    <t>The 2r-Hub Project Seed Program [2024-SP-008]; The 2r-Hub Project</t>
  </si>
  <si>
    <t>https://doi.org/10.1016/j.jprot.2025.105494</t>
  </si>
  <si>
    <t>10.1016/j.jprot.2025.105494</t>
  </si>
  <si>
    <t>WOS:001554969900001</t>
  </si>
  <si>
    <t>Cordova-Manzo, J. F., Vega-Martinez, G., Vera-Hernandez, A., Leija-Salas, L., Quinzanos-Fresnedo, J., Duran-Ortiz, S. &amp; Gutierrez-Martinez, J. (2025). Near-Infrared Spectroscopy for Noninvasive Bladder Evaluation: Systematic Review and Future Directions.  Journal of Sensors, 2025(1): 6494580.</t>
  </si>
  <si>
    <t>https://doi.org/10.1155/js/6494580</t>
  </si>
  <si>
    <t>10.1155/js/6494580</t>
  </si>
  <si>
    <t>WOS:001538175600001</t>
  </si>
  <si>
    <t>Engineering, Electrical &amp; Electronic; Instruments &amp; Instrumentation</t>
  </si>
  <si>
    <t>264 DE 366</t>
  </si>
  <si>
    <t>Del Campo-Castro, R., Castro-Roman, M., Castro-Cedena, E. I. &amp; Herrera-Trejo, M. (2025). Influence of Sample Mass and Pouring Temperature on the Effectiveness of Thermal Analysis for Estimating Gray Iron Inoculation Potential.  Materials, 18(15): 3640.</t>
  </si>
  <si>
    <t>SECIHTI of the Mexican government; [PEI 232304]; [CB2017-2018 A1-S-44269]</t>
  </si>
  <si>
    <t>https://doi.org/10.3390/ma18153640</t>
  </si>
  <si>
    <t>10.3390/ma18153640</t>
  </si>
  <si>
    <t>WOS:001549460600001</t>
  </si>
  <si>
    <t>Chemistry, Physical; Materials Science, Multidisciplinary; Metallurgy &amp; Metallurgical Engineering; Physics, Applied; Physics, Condensed Matter</t>
  </si>
  <si>
    <t>28 DE 96</t>
  </si>
  <si>
    <t>Bautista-Perez, M. F., Menchaca-Rivera, J. A., Pineda-Delgado, J. L., Zepeda-Cortes, B., Aviles-Arellano, L. M., Godinez-Garcia, A. &amp; Perez-Robles, J. F. (2025). Effect of Temperature and Ni:Co Ratio on Nico2o4 Bimetallic Oxide for Methanol Oxidation Reaction.  Materials Chemistry and Physics: Sustainability and Energy, 4: 100034.</t>
  </si>
  <si>
    <t>https://doi.org/10.1016/j.macse.2025.100034</t>
  </si>
  <si>
    <t>10.1016/j.macse.2025.100034</t>
  </si>
  <si>
    <t>Leon, J. A., Peralta, L. &amp; Rodriguez, I. (2025). Hjb Equation for Maximization of Wealth Under Insider Trading.  Mediterranean Journal of Mathematics, 22(6): 146.</t>
  </si>
  <si>
    <t>UNAM-DGAPA-PAPIIT [IA100324, IN102822]; SECIHTI fellowship [728796]</t>
  </si>
  <si>
    <t>https://doi.org/10.1007/s00009-025-02921-3</t>
  </si>
  <si>
    <t>10.1007/s00009-025-02921-3</t>
  </si>
  <si>
    <t>WOS:001536576200001</t>
  </si>
  <si>
    <t>103 DE 487</t>
  </si>
  <si>
    <t>Smets, J., Godoy, H. E., Goossenaerts, J. et al. (2025). Metabolic Engineering and Adaptive Laboratory Evolution of Kluyveromyces Marxianus for Lactic Acid Production.  Microbial Cell Factories, 24(1): 179.</t>
  </si>
  <si>
    <t>Fonds Wetenschappelijk Onderzoek</t>
  </si>
  <si>
    <t>https://doi.org/10.1186/s12934-025-02805-x</t>
  </si>
  <si>
    <t>10.1186/s12934-025-02805-x</t>
  </si>
  <si>
    <t>WOS:001543368200001</t>
  </si>
  <si>
    <t>23 DE 177</t>
  </si>
  <si>
    <t>Guerrero-Esperanza, M., Hernandez-Pena, R., Molina-Torres, J. &amp; Ordaz-Ortiz, J. J. (2025). Non-Targeted Metabolomics for Origin Differentiation of Cured Vanilla Pods (Vanilla Planifolia) by Lc-Ms and Gcâ€“Ms.  Microchemical Journal, 216: 114795.</t>
  </si>
  <si>
    <t>SECIHTI [CB 2017–2018 A1-S-26695, 2019-000037-02NACF-26,460, CVU 629966]</t>
  </si>
  <si>
    <t>https://doi.org/10.1016/j.microc.2025.114795</t>
  </si>
  <si>
    <t>10.1016/j.microc.2025.114795</t>
  </si>
  <si>
    <t>17 DE 111</t>
  </si>
  <si>
    <t>Gomez, Y. F. H., Espinosa, J. G., Rivas, G. C. O. et al. (2025). Volatile Metabolome and Transcriptomic Analysis of Kosakonia Cowanii Ch1 During Competitive Interaction With Sclerotium Rolfsii Reveals New Biocontrol Insights.  Microorganisms, 13(7): 1483.</t>
  </si>
  <si>
    <t>Universidad Autonoma de Queretaro (FONFIVE-UAQ-2024); Universidad Autonoma de Queretaro (FOPER-2025)</t>
  </si>
  <si>
    <t>https://doi.org/10.3390/microorganisms13071483</t>
  </si>
  <si>
    <t>10.3390/microorganisms13071483</t>
  </si>
  <si>
    <t>WOS:001535703600001</t>
  </si>
  <si>
    <t>Torres-Alamilla, P., Castillo-Sanchez, R., Cortes-Reynosa, P., Sanchez-Juarez, M., Gomez, R. &amp; Perez-Salazar, E. P. (2025). 4t1 Breast Cancer Cells Exposed to Extracellular Vesicles From Mda-Mb-231 Cells Stimulated With Bisphenol a Increase the Growth of Mammary Tumors and Metastasis in Female Balb/Cj Mice.  Molecular and Cellular Endocrinology, 608: 112641.</t>
  </si>
  <si>
    <t>CONAHCYT [CF-2023-G-769, 839850]</t>
  </si>
  <si>
    <t>https://doi.org/10.1016/j.mce.2025.112641</t>
  </si>
  <si>
    <t>10.1016/j.mce.2025.112641</t>
  </si>
  <si>
    <t>76 DE 191</t>
  </si>
  <si>
    <t>Lozano-Lopez, D. A., Hernandez-Ortega, L. D., Gonzalez-Mariscal, L., Diaz-Coranguez, M., Pinto-Duenas, D. C. &amp; Castaneda-Arellano, R. (2025). Preserving Blood-Brain Barrier Integrity in Ischemic Stroke: a Review on Mscs-Sevs Content and Potential Molecular Targets.  Molecular Neurobiology, 62: 10981-11007.</t>
  </si>
  <si>
    <t>https://doi.org/10.1007/s12035-025-04956-9</t>
  </si>
  <si>
    <t>10.1007/s12035-025-04956-9</t>
  </si>
  <si>
    <t>WOS:001471186200001</t>
  </si>
  <si>
    <t>63 DE 314</t>
  </si>
  <si>
    <t>Avila-Herrera, J., Angeles-Lopez, G. E., Deciga-Campos, M., Gonzalez-Trujano, M. E., Moreno-Perez, G. F., Reyes-Chilpa, R., Romero, I., Alejo-Martinez, A. &amp; Vnetura-Martinez, R. (2025). Quercetin Reduces Antinociceptive but Not the Anti-Inflammatory Effects of Indomethacin, Ketorolac, and Celecoxib in Rats With Gout-Like Pain.  Molecules, 30(15): 3196.</t>
  </si>
  <si>
    <t>Universidad Nacional Autnoma de Mxico: UNAM-PAPIIT [IN201820, IN201723]</t>
  </si>
  <si>
    <t>https://doi.org/10.3390/molecules30153196</t>
  </si>
  <si>
    <t>10.3390/molecules30153196</t>
  </si>
  <si>
    <t>WOS:001549436100001</t>
  </si>
  <si>
    <t>83 DE 241</t>
  </si>
  <si>
    <t>Juarez, E. A., Rodriguez, A. S., Lara, R. D., Navarro, F. H., Munoz, V. E. S., Gaona, R. C., Fuentes, L. G., Dominguez, I. R. &amp; Castaneda, E. J. G. (2025). Effect of Time of a Two-Step Annealing on the Microstructure and Magnetic Properties of Non-Oriented Electrical Steels.  Mrs Advances, 10: 1214-1221.</t>
  </si>
  <si>
    <t>https://doi.org/10.1557/s43580-025-01158-2</t>
  </si>
  <si>
    <t>10.1557/s43580-025-01158-2</t>
  </si>
  <si>
    <t>WOS:001411667400001</t>
  </si>
  <si>
    <t>413 DE 462</t>
  </si>
  <si>
    <t>Rojas, E., Calderon-Salinas, V., Hernandez-Franco, P. et al. (2025). Workers Exposed to Lead at a Battery Recycling Plant in Mexico: Blood Lead Levels; Dna Damage and Repair in Blood Cells (Comet Assay).  Mutation Research Genetic Toxicology and Environmental Mutagenesis, 907: 503882.</t>
  </si>
  <si>
    <t>https://doi.org/10.1016/j.mrgentox.2025.503882</t>
  </si>
  <si>
    <t>10.1016/j.mrgentox.2025.503882</t>
  </si>
  <si>
    <t>67 DE 106</t>
  </si>
  <si>
    <t>Trejo-Flores, P. G., Sanchez-Roque, Y., Vilchis-Bravo, H. et al. (2025). Evaluation of Aqueous and Ethanolic Extracts for the Green Synthesis of Zinc Oxide Nanoparticles From Tradescantia Spathacea.  Nanomaterials, 15(14): 1126.</t>
  </si>
  <si>
    <t>Instituto de Investigation and Innovation in Energies Renewables at UNICACH; SECIHTI [CVU 443189, CVU 418123]</t>
  </si>
  <si>
    <t>https://doi.org/10.3390/nano15141126</t>
  </si>
  <si>
    <t>10.3390/nano15141126</t>
  </si>
  <si>
    <t>WOS:001535621900001</t>
  </si>
  <si>
    <t>67 DE 187</t>
  </si>
  <si>
    <t>Cologna, V., Mede, N. G., Berger, S. et al. (2025). Trust in Scientists and Their Role in Society Across 68 Countries.  Nature Human Behaviour, 9: 713-730.</t>
  </si>
  <si>
    <t>PROGRAMA DE DOCTORADO EN DESARROLLO CIENTIFICO Y TECNOLOGICO PARA LA SOCIEDAD</t>
  </si>
  <si>
    <t>Swiss National Science Foundation Postdoc Mobility Fellowship [P500PS_202935]; Harvard University Faculty Development Funds; Swiss Federal Office of Energy [SI/502093-01]; HELTS Foundation; School of Psychology, University of Sheffield; LPDP Indonesia; John Templeton Foundation [62631]; Australian Research Council [DP180102384]; Resnick Sustainability Institute; ESRC GCRF; SNSF (VAR-EXP); German Research Foundation [BE 3970/12-1]; Sloan School of Management, Massachusetts Institute of Technology; SWPS University; University of Warsaw; Boston University (Startup Funds); Jagiellonian University; Quadrature Climate Fund; Bill &amp; Melinda Gates Foundation [OPP1144]; EDCTP2 Programme [TMA2020CDF-3171]; Cambridge Humanities Research Grant; CRASSH grant fund for climaTRACES lab; Keynes Fund; UKRI ODA International Partnership Fund; University of Vienna; OptimAgent (German Federal Ministry of Education and Research) [031L0299D]; University of Lubeck; Austrian Science Fund grant FWF [I3381]; Austrian Science Fund FWF [W1262-B29]; Deutsche Forschungsgesellschaft [RE 4752/1-1]; David and Claudia Harding Foundation; Basic Research Program at the National Research University Higher School of Economics (HSE University); University of Lodz; School of Economics Interdisciplinary funding at University of Birmingham; USAID; Aarhus University Research Foundation [AUFF-E-2019-9-4]; Carleton College; Government of Alberta Major Innovation Fund [RES0049213]; Conacyt [A1S9013]; Hixon Center for Climate and the Environment, Harvey Mudd College; Faculty Research Grant of City University of Hong Kong [PJ9618021]; College of Social Sciences, Kimep University; Hitachi Fund Support for Research Related to Infectious Diseases; JST-RISTEX ELSI grant [JPMJRX20J3]; School of Geography, Planning, and Spatial Sciences, University of Tasmania; University of Bamberg; Nicolaus Copernicus University; Institute of Communication Studies and Journalism, Charles University; Federation Wallonie-Bruxelles (Belgium); Center for Climate and Energy Transformation, University of Bergen, Norway; University of Turku; Victoria University of Wellington; NORFACE Joint Research Programme on Democratic Governance in a Turbulent Age; NWO; European Commission [822166]; Social Sciences and Humanities Research Council [430-2022-00711]; School of Psychology and Public Health Internal Grant Scheme [2022]; 'An Evolutionary and Cultural Perspective on Intellectual Humility via Intellectual Curiosity and Epistemic Deference' from the John Templeton Foundation; ANR [DEC ANR-10-IDEX-0001-02, ANR-17-EURE-0017]; University of Delaware; School of Medicine and Psychology, Australian National University; Trinity Western University; Swedish Research Council [2020-02584]; University of Silesia in Katowice; John Templeton Foundation Academic Cross Training Fellowship [61580]; University of Warsaw under the Priority Research Area V of the 'Excellence Initiative-Research University' programme; National Science and Technology Council, Taiwan (ROC) [111-2628-H-002-003-, 112-2628-H-002-002-]; SAo Paulo Research Foundation-FAPESP [2019/26665-5]; Deutsche Forschungsgemeinschaft (DFG, German Research Foundation) [-458303980]; Aston University; ANR PICS; FundacAo para a Ciencia e a Tecnologia [UIDB/04295/2020, UIDP/04295/2020]; European Union [964728]; Universite Officielle de Bukavu; Swiss Agency for Development and Cooperation [7F09521]; NOMIS Foundation; School of Psychological Sciences; University of Louvain; European Research Council [101018262]; Genome Canada; Genome Alberta, Canada; Alberta Ministry of Technology and Innovation Canada; Major Innovation Fund Project AMR-One Health Consortium; University of Hamburg; Resnick Sustainability Institute, Critical Zone Initiative; UK Research and Innovation under the UK government [EP/X042758/1]; Spanish Foundation for Science and Technology (FECYT); CNPq-INCT (National Institute of Science and Technology on Social and Affective Neuroscience) [406463/2022-0]; Swiss National Science Foundation PRIMA Grant [PR00P1_193128]; Economic and Social Research Council, UK [ES/X000702/1]; Leverhulme International Professorship Grant [LIP-2022-001]; Slovak Research and Development Agency (APVV) [APVV-22-0242]; Swiss Federal Institute of Technology Zurich; Swedish Research Council [2020-02584] Funding Source: Swedish Research Council; Austrian Science Fund (FWF) [I3381] Funding Source: Austrian Science Fund (FWF); European Research Council (ERC) [101018262] Funding Source: European Research Council (ERC); Swiss National Science Foundation (SNF) [PR00P1_193128] Funding Source: Swiss National Science Foundation (SNF)</t>
  </si>
  <si>
    <t>https://doi.org/10.1038/s41562-024-02090-5</t>
  </si>
  <si>
    <t>10.1038/s41562-024-02090-5</t>
  </si>
  <si>
    <t>WOS:001439575200001</t>
  </si>
  <si>
    <t>Psychology, Biological; Multidisciplinary Sciences; Neurosciences; Psychology, Experimental</t>
  </si>
  <si>
    <t>1 DE 102</t>
  </si>
  <si>
    <t>Barrera-Redondo, J. &amp; Coelho, S. M. (2025). An Evolutionary Genetics an Evolutionary Continuum Between Non-Coding and Coding Dna.  Nature Reviews Genetics, 26: 584.</t>
  </si>
  <si>
    <t>https://doi.org/10.1038/s41576-025-00875-6</t>
  </si>
  <si>
    <t>10.1038/s41576-025-00875-6</t>
  </si>
  <si>
    <t>WOS:001533080200001</t>
  </si>
  <si>
    <t>Genetics &amp; Heredity</t>
  </si>
  <si>
    <t>2 DE 191</t>
  </si>
  <si>
    <t>Escribano-Cadena, Y., Tendilla-Beltran, H. &amp; Flores, G. (2025). Alterations in Dendritic Spine Plasticity in the Prefrontal Cortex Induced by Social Play Restrictions in Male Rats.  Neuroscience, 583: 23-32.</t>
  </si>
  <si>
    <t>LABORATORIO TLAXCALA</t>
  </si>
  <si>
    <t>CONAHCYT [252808]</t>
  </si>
  <si>
    <t>https://doi.org/10.1016/j.neuroscience.2025.07.041</t>
  </si>
  <si>
    <t>10.1016/j.neuroscience.2025.07.041</t>
  </si>
  <si>
    <t>WOS:001544821900002</t>
  </si>
  <si>
    <t>169 DE 314</t>
  </si>
  <si>
    <t>Napsucialy-Mendivil, S., Torres-Martinez, H. H., Rodriguez-Alonso, G., Rivera-Toro, D. M., Alvarez-Venegas, R., Juarez-Verdayes, M. A., Shishkova, S. &amp; Dubrovsky, J. G. (2025). Arabidopsis Homolog of Trithorax1 Impacts Lateral Root Development by Epigenetic Regulation of Targets Involved in Root System Architecture.  New Phytologist, 247(5): 2180-2195.</t>
  </si>
  <si>
    <t>Direccion General de Asuntos del Personal Academico (DGAPA) - Programa de Apoyo a Proyectos de Investigacion e Innovacion Tecnologica (PAPIIT); Universidad Nacional Autonoma de Mexico (UNAM) [IN203024, IN208824]; Consejo Nacional de Ciencia y Tecnologia, Mexico (CONACyT) [A1-S-9236]; UNAM</t>
  </si>
  <si>
    <t>https://doi.org/10.1111/nph.70349</t>
  </si>
  <si>
    <t>10.1111/nph.70349</t>
  </si>
  <si>
    <t>WOS:001523564300001</t>
  </si>
  <si>
    <t>10 DE 275</t>
  </si>
  <si>
    <t>Sarinana-Aldaco, O., Gonzalez-Morales, S., Cadenas-Pliego, G., Perez-Alvarez, M., Morales-Diaz, A. B., Ojeda-Barrios, D. L., Medrano-Macias, J. &amp; Benavides-Mendoza, A. (2025). Assay on the Impact of Seed Priming With Ionic Selenium, Nanoselenium and Microselenium on Early Growth, Biomolecules and Nutrient Content in Cucumber Seedlings.  Notulae Botanicae Horti Agrobotanici Cluj-Napoca, 53(2): 14403.</t>
  </si>
  <si>
    <t>SECIHTI [818215]</t>
  </si>
  <si>
    <t>https://doi.org/10.15835/nbha53214403</t>
  </si>
  <si>
    <t>10.15835/nbha53214403</t>
  </si>
  <si>
    <t>WOS:001529764100002</t>
  </si>
  <si>
    <t>164 DE 275</t>
  </si>
  <si>
    <t>Lemas, M. F. &amp; De Fuentes, A. G. (2025). Relation Between Alternative Tourism and Mass Tourism. Typologies for the Analysis of the Territorial Appropriation in the Cancun-Riviera Maya Hinterlands.  Pasos-Revista De Turismo Y Patrimonio Cultural, 23(3): 755-774.</t>
  </si>
  <si>
    <t>https://doi.org/10.25145/j.pasos.2025.23.048</t>
  </si>
  <si>
    <t>10.25145/j.pasos.2025.23.048</t>
  </si>
  <si>
    <t>WOS:001535114000008</t>
  </si>
  <si>
    <t>Hospitality, Leisure, Sport &amp; Tourism</t>
  </si>
  <si>
    <t>124 DE 139</t>
  </si>
  <si>
    <t>Delgado-Garduno, J. A., Galaviz-Silva, L., Rojas-Verde, M. G., Elizondo-Luevano, J. H., Baylon-Pacheco, L., Rosales-Encina, J. L., Gutierrez-Soto, G. &amp; Molina-Garza, Z. J. (2025). Inhibitory Activity of Compounds Obtained From Streptomyces Against Trypanosoma Cruzi.  Pathogens, 14(7): 638.</t>
  </si>
  <si>
    <t>Consejo Nacional de Humanidades Ciencia y Tecnologia (CONHACYT) of Mexico [1357, CVU 848246]; PROGRAMA DE APOYO A LA CIENCIA, TECNOLOGA E INNOVACION (PROACTI) of the UANL [80-CA-2023]</t>
  </si>
  <si>
    <t>https://doi.org/10.3390/pathogens14070638</t>
  </si>
  <si>
    <t>10.3390/pathogens14070638</t>
  </si>
  <si>
    <t>WOS:001539912200001</t>
  </si>
  <si>
    <t>80 DE 163</t>
  </si>
  <si>
    <t>Naranjo-Castaneda, C., Garcia-Revilla, M. A. &amp; Juaristi, E. (2025). A New in Silico Comparison of the Relative Affinity of Enantiomeric Chloroquine (Cq) and Hydroxychloroquine (Hcq) for Ace2.  Pharmaceuticals, 18(7): 982.</t>
  </si>
  <si>
    <t>Consejo Nacional de Humanidades, Ciencias y Tecnologas (Conahcyt) [A1-S-44097, 770118]; Universidad de Guanajuato-DAIP Project [229/2024]</t>
  </si>
  <si>
    <t>https://doi.org/10.3390/ph18070982</t>
  </si>
  <si>
    <t>10.3390/ph18070982</t>
  </si>
  <si>
    <t>WOS:001539979400001</t>
  </si>
  <si>
    <t>18 DE 72</t>
  </si>
  <si>
    <t>Acharya, S., Agarwal, A., Aglieri Rinella, G. et al. (2025). Search for Quasiparticle Scattering in the Quark-Gluon Plasma With Jet Splittings in Pp and Pb-Pb Collisions at root Snn =5.02 TeV.  Physical Review Letters, 135(3): 031901.</t>
  </si>
  <si>
    <t>https://doi.org/10.1103/PhysRevLett.135.031901</t>
  </si>
  <si>
    <t>10.1103/PhysRevLett.135.031901</t>
  </si>
  <si>
    <t>6 DE 114</t>
  </si>
  <si>
    <t>Hayrapetyan, A., Tumasyan, A., Adam, W. et al. (2025). Measurement of the W Boson Decay Branching Fraction Ratio B(W®cq)/B(W®qq') in Proton-Proton Collisions at root S = 13 TeV.  Physics Letters B, 868: 139754.</t>
  </si>
  <si>
    <t>https://doi.org/10.1016/j.physletb.2025.139754</t>
  </si>
  <si>
    <t>10.1016/j.physletb.2025.139754</t>
  </si>
  <si>
    <t>Di Valentino, E., Said, J. L., Riess, A. et al. (2025). The CosmoVerse White Paper: Addressing observational tensions in cosmology with systematics and fundamental physics.  Physics of the Dark Universe, 49: 101965.</t>
  </si>
  <si>
    <t>https://doi.org/10.1016/j.dark.2025.101965</t>
  </si>
  <si>
    <t>10.1016/j.dark.2025.101965</t>
  </si>
  <si>
    <t>13 DE 84</t>
  </si>
  <si>
    <t>Maceda-Lopez, L. F., Espinal-Centeno, A., Ordaz-Ortiz, J. J. &amp; Cruz-Ramirez, A. (2025). Multi-Omics Analyses on Maya-Land Tomatoes Shed Light on Plant Strategies to Thrive in High Temperatures.  Physiologia Plantarum, 177(4): e70429.</t>
  </si>
  <si>
    <t>SECIHTI [CB 2017-2018 A1-S- 26695, 775894]; CINVESTAV Elisa Acuna grant</t>
  </si>
  <si>
    <t>https://doi.org/10.1111/ppl.70429</t>
  </si>
  <si>
    <t>10.1111/ppl.70429</t>
  </si>
  <si>
    <t>WOS:001540139200001</t>
  </si>
  <si>
    <t>Sarinana-Aldaco, O., Ayala-Contreras, C. A., Gonzalez-Morales, S., Cadenas-Pliego, G., Perez-Alvarez, M., Morales-Diaz, A. B., Ojeda-Barrios, D. L., Uresti-Porras, J. G. &amp; Benavides-Mendoza, A. (2025). Effects of Seed Priming and Foliar Application of Selenite, Nanoselenium, and Microselenium on Growth, Biomolecules, and Nutrients in Cucumber Seedlings.  Phyton-International Journal of Experimental Botany, 94(7): 2131-2153.</t>
  </si>
  <si>
    <t>https://doi.org/10.32604/phyton.2025.067577</t>
  </si>
  <si>
    <t>10.32604/phyton.2025.067577</t>
  </si>
  <si>
    <t>WOS:001528692100001</t>
  </si>
  <si>
    <t>171 DE 275</t>
  </si>
  <si>
    <t>Sloan, D. B., Broz, A. K., Kuster, S. A., Muthye, V., Penafiel-Ayala, A., Marron, J. R., Lavrov, D. &amp; Brieba, L. G. (2025). Expansion of the Muts Gene Family in Plants.  Plant Cell, 37(7): 1-14.</t>
  </si>
  <si>
    <t>National Institutes of Health [R35GM148134, T32GM132057]; National Science Foundation Graduate Research Fellowship Program; CONAHCYT- Fronteras de la Ciencia [170713]</t>
  </si>
  <si>
    <t>https://doi.org/10.1093/plcell/koae277</t>
  </si>
  <si>
    <t>10.1093/plcell/koae277</t>
  </si>
  <si>
    <t>WOS:001536223100001</t>
  </si>
  <si>
    <t>Biochemistry &amp; Molecular Biology; Plant Sciences; Cell Biology</t>
  </si>
  <si>
    <t>5 DE 275</t>
  </si>
  <si>
    <t>Rubio-Rodriguez, E., Moreno-Anzurez, N. E., Hernandez-Santiago, B., Ramos-Valdivia, A. C. &amp; Trejo-Tapia, G. (2025). Agrobacterium-Mediated Transformation for Virus-Induced Gene Silencing (Vigs) in Castilleja Tenuiflora: Cte-Chlh and Cte-Pds.  Plant Cell Reports, 44(8): 183.</t>
  </si>
  <si>
    <t>Instituto Politecnico Nacional; Secretaria de Ciencia, Humanidades, Tecnologia e Innovacion (SECIHTI)</t>
  </si>
  <si>
    <t>https://doi.org/10.1007/s00299-025-03566-y</t>
  </si>
  <si>
    <t>10.1007/s00299-025-03566-y</t>
  </si>
  <si>
    <t>WOS:001538646100001</t>
  </si>
  <si>
    <t>37 DE 275</t>
  </si>
  <si>
    <t>Arias-Perez, E., Luna-Garcia, V., Bernal-Gallardo, J. J. &amp; De Folter, S. (2025). Identifying New Players of Gynoecium Development Using Tissue-Specific Transcriptome Data of Arabidopsis.  Planta, 262(3): 67.</t>
  </si>
  <si>
    <t>Secretaria de Ciencia, Humanidades, Tecnologia e Innovacion (Secihti) from Mexico [775897]; CONAHCYT [CB-2012-177739, FC-2015-2/1061, CB-2017-2018-A1-S-10126]; European Union project H2020-MSCA-RISE-2020 EVOfruland [101007738]</t>
  </si>
  <si>
    <t>https://doi.org/10.1007/s00425-025-04784-0</t>
  </si>
  <si>
    <t>10.1007/s00425-025-04784-0</t>
  </si>
  <si>
    <t>WOS:001540970500002</t>
  </si>
  <si>
    <t>62 DE 275</t>
  </si>
  <si>
    <t>Villa-Rivera, M. G., Castaneda-Marin, A., Martinez, O. &amp; Ochoa-Alejo, N. (2025). The Transcription Factor Canac81 Is Involved in the Carotenoid Accumulation in Chili Pepper Fruits.  Plants-Basel, 14(14): 2099.</t>
  </si>
  <si>
    <t>Consejo Nacional de Ciencia y Tecnologa (Conacyt; Mexico) [CB280755]</t>
  </si>
  <si>
    <t>https://doi.org/10.3390/plants14142099</t>
  </si>
  <si>
    <t>10.3390/plants14142099</t>
  </si>
  <si>
    <t>WOS:001539971600001</t>
  </si>
  <si>
    <t>43 DE 275</t>
  </si>
  <si>
    <t>Ramirez-Flores, C. J. &amp; Mondragon-Flores, R. (2025). Comprehensive Analysis of Toxoplasma Gondii Migration Routes and Tissue Dissemination in the Host.  Plos Neglected Tropical Diseases, 19(7): e0013369.</t>
  </si>
  <si>
    <t>Cinvestav-Mexico</t>
  </si>
  <si>
    <t>https://doi.org/10.1371/journal.pntd.0013369</t>
  </si>
  <si>
    <t>10.1371/journal.pntd.0013369</t>
  </si>
  <si>
    <t>WOS:001542028600004</t>
  </si>
  <si>
    <t>Infectious Diseases; Parasitology; Tropical Medicine</t>
  </si>
  <si>
    <t>4 DE 28</t>
  </si>
  <si>
    <t>Chico-Avelino, M., Ramos-Frias, J., Lopez-Mejia, A., Martinez-Calvillo, S. &amp; Manning-Cela, R. G. (2025). Maxent Modeling and Risk Evaluation of Chagas Disease Vectors in the Domestic Cycle of Hidalgo, Mexico.  Plos Neglected Tropical Diseases, 19(7): e0013199.</t>
  </si>
  <si>
    <t>Secretaria de Ciencia, Humanindades, Tecnologia e Inovacion (SECIHTI) [CF-2023-I-2787]</t>
  </si>
  <si>
    <t>https://doi.org/10.1371/journal.pntd.0013199</t>
  </si>
  <si>
    <t>10.1371/journal.pntd.0013199</t>
  </si>
  <si>
    <t>WOS:001542028600002</t>
  </si>
  <si>
    <t>Vivar, C., Orihuela, L. P. &amp; Apostol, G. (2025). Exercise for Brain Health: From Cells to Circuits.  Progress in Brain Research, 295: 83-134.</t>
  </si>
  <si>
    <t>https://doi.org/10.1016/bs.pbr.2025.05.006</t>
  </si>
  <si>
    <t>10.1016/bs.pbr.2025.05.006</t>
  </si>
  <si>
    <t>Herrera-Silveira, J. A., Pech-Cardenas, M., Cinco-Castro, S. G. et al. (2025). Mangrove blue carbon in Laguna de TÃ©rminos, MÃ©xico, a protected area: Spatial variability, sources and factors related.  Regional Studies in Marine Science, 90: 104390.</t>
  </si>
  <si>
    <t>https://doi.org/10.1016/j.rsma.2025.104390</t>
  </si>
  <si>
    <t>10.1016/j.rsma.2025.104390</t>
  </si>
  <si>
    <t>Marine &amp; Freshwater Biology</t>
  </si>
  <si>
    <t>34 DE 120</t>
  </si>
  <si>
    <t>Martinez-Miwa, C. A., Sanchez-Albores, R. M., Carreon, Y. J. P., Gonzalez-Gutierrez, J. &amp; Castelan, M. (2025). Preliminary Evaluation of Pattern Recognition in Dried Methotrexate Drops.  Research in Computing Science, 154(6): 47-55.</t>
  </si>
  <si>
    <t>CONAHCYT [CF-2023-G-454]</t>
  </si>
  <si>
    <t>https://www.rcs.cic.ipn.mx/2025_154_6/Evaluacion%20preliminar%20de%20reconocimiento%20de%20patrones%20en%20gotas%20secas%20de%20metotrexato.pdf</t>
  </si>
  <si>
    <t>Zuniga-Pena, N. S., Garcia-Nava, S., Hernandez-Romero, N. &amp; Seck-Touh-Mora, J. C. (2025). Hybrid Hunger Games Search Optimization Using a Neural Networks Approach Applied to Uavs.  Results in Control and Optimization, 20: 100599.</t>
  </si>
  <si>
    <t>UMI LAFMIA</t>
  </si>
  <si>
    <t>National Council of Humanities, Sciences and Technologies (CONAHCYT), Mexico</t>
  </si>
  <si>
    <t>https://doi.org/10.1016/j.rico.2025.100599</t>
  </si>
  <si>
    <t>10.1016/j.rico.2025.100599</t>
  </si>
  <si>
    <t>WOS:001544068200001</t>
  </si>
  <si>
    <t>14 DE 343</t>
  </si>
  <si>
    <t>Tepatzi-Xahuentitla, D., Cortes-Salinas, D., Granada-Ramirez, D. A. et al. (2025). Structural and Optical Analysis of Gan and Inxga1-Xn Photodetectors Fabricated by Peald on Silicon.  Results in Engineering, 27: 106486.</t>
  </si>
  <si>
    <t>Research Center of Semiconductor Devices/Academic Group BUAP-CA-96-Technological Applications of Semi-conductors belonging to ICUAP, of the Autonomous University of Puebla (BUAP) [VIEP-00495-PV/2024, 00495-PV/2025]; CONAHCyT [1041324, 205733, 20250035]; SNII; Estancias Posdoctorales por Mexico para la Formacion y Consolidacion de las y los Investigadores por Mexico [246760]</t>
  </si>
  <si>
    <t>https://doi.org/10.1016/j.rineng.2025.106486</t>
  </si>
  <si>
    <t>10.1016/j.rineng.2025.106486</t>
  </si>
  <si>
    <t>WOS:001546574200001</t>
  </si>
  <si>
    <t>Engineering, Multidisciplinary</t>
  </si>
  <si>
    <t>6 DE 175</t>
  </si>
  <si>
    <t>Cruz-Amaya, M., Montiel-Espinosa, G. &amp; Vidal-Cortes, R. (2025). Limitation of a Euclidean generalization in history: interior angles of the spherical triangle.  Revista Theorem, 1(5): 33-46.</t>
  </si>
  <si>
    <t>https://hfm.unitru.edu.pe/wp-content/uploads/2025/06/PAPER5.pdf</t>
  </si>
  <si>
    <t>Fagundo-Mollineda, A., Morales-Aguilera, R. A., Mendez-Soto del Valle, R. et al. (2025). Antioxidant Capacity of Hydroethanolic Extracts From Thalassia Testudinum and Syringodium Filiforme to Counteract Uvb Radiation Effects on Skin.  Revmar-Revista Ciencias Marinas Y Costeras, 17(2): 19-37.</t>
  </si>
  <si>
    <t>https://doi.org/10.15359/revmar.17-2.1</t>
  </si>
  <si>
    <t>10.15359/revmar.17-2.1</t>
  </si>
  <si>
    <t>WOS:001547206600001</t>
  </si>
  <si>
    <t>112 DE 120</t>
  </si>
  <si>
    <t>Pantoja-Garcia, L., Parra-Vega, V. &amp; Garcia-Rodriguez, R. (2025). Physical Reinforcement Learning with Integral Temporal Difference Error for Constrained Robots.  Robotics, 14(8): 111.</t>
  </si>
  <si>
    <t>https://doi.org/10.3390/robotics14080111</t>
  </si>
  <si>
    <t>10.3390/robotics14080111</t>
  </si>
  <si>
    <t>Robotics</t>
  </si>
  <si>
    <t>24 DE 48</t>
  </si>
  <si>
    <t>Gomez, J., Baltazar, A., Campos, I. &amp; Treesatayapun, C. (2025). Data-based controller for a soft robot actuated by ultrasonic atomization with unknown dynamics and uncertainty.  Robotics and Autonomous Systems, 194: 105143.</t>
  </si>
  <si>
    <t>https://doi.org/10.1016/j.robot.2025.105143</t>
  </si>
  <si>
    <t>10.1016/j.robot.2025.105143</t>
  </si>
  <si>
    <t>16 DE 48</t>
  </si>
  <si>
    <t>Arevalo, D. F. G. &amp; Penaloza, G. (2025). Exploring Gender Constructs: Colombian and Mexican Biology Teachers' Perspectives.  Science &amp; Education, 34: 2353-2375.</t>
  </si>
  <si>
    <t>https://doi.org/10.1007/s11191-024-00516-0</t>
  </si>
  <si>
    <t>10.1007/s11191-024-00516-0</t>
  </si>
  <si>
    <t>WOS:001201479200001</t>
  </si>
  <si>
    <t>Education &amp; Educational Research; History &amp; Philosophy Of Science</t>
  </si>
  <si>
    <t>13 DE 112</t>
  </si>
  <si>
    <t>Gonzalez-Orozco, E., Martinez-Guerrero, C. E. &amp; Montiel, R. (2025). Genome-Wide Analysis in Human Populations Reveals Mitonuclear Disequilibrium in Genes Related to Neurological Function.  Scientific Reports, 15(1): 27794.</t>
  </si>
  <si>
    <t>CONACYT [FC-2015-2/967]; Marie Curie International Research Staff Exchange Scheme within the 7th European Community Framework Program [612583-DEANN]; CONACYT fellowship for Master's studies [746997]</t>
  </si>
  <si>
    <t>https://doi.org/10.1038/s41598-025-11696-2</t>
  </si>
  <si>
    <t>10.1038/s41598-025-11696-2</t>
  </si>
  <si>
    <t>WOS:001541565100037</t>
  </si>
  <si>
    <t>Green Published, gold</t>
  </si>
  <si>
    <t>24 DE 135</t>
  </si>
  <si>
    <t>Colunga-Ramirez, G., Cech, G., Aguirre-Macedo, M. L., Molnar, K., Szekely, C. &amp; Sellyei, B. (2025). Description of Ellipsomyxa Prima N. Sp. In the Gallbladder of Gambusia Yucatana (Cyprinodontiformes: Poeciliidae) From Freshwater Springs in the Yucatan Peninsula, Mexico.  Scientific Reports, 15(1): 25213.</t>
  </si>
  <si>
    <t>HUN-REN Veterinary Medical Research Institute; Stipendium Hungaricum Program; SECIHTI, Mexico [CVU 769732]</t>
  </si>
  <si>
    <t>https://doi.org/10.1038/s41598-025-10781-w</t>
  </si>
  <si>
    <t>10.1038/s41598-025-10781-w</t>
  </si>
  <si>
    <t>WOS:001527814600005</t>
  </si>
  <si>
    <t>Campos-Perez, L., Flores-Vargas, X., Collazo-Reyes, F. &amp; Perez-Angon, M. A. (2025). Epistemological Transformations on Mineralogy in Mexico's Transition as an Independent Country: a Geohistoriometric Perspective.  Scientometrics, 130: 4011-4026.</t>
  </si>
  <si>
    <t>CONACYT; SNI</t>
  </si>
  <si>
    <t>https://doi.org/10.1007/s11192-025-05371-6</t>
  </si>
  <si>
    <t>10.1007/s11192-025-05371-6</t>
  </si>
  <si>
    <t>WOS:001524438200001</t>
  </si>
  <si>
    <t>Computer Science, Interdisciplinary Applications; Information Science &amp; Library Science</t>
  </si>
  <si>
    <t>40 DE 166</t>
  </si>
  <si>
    <t>Gonzalez-Hernandez, I., Flores, J., Salazar, S. &amp; Lozano, R. (2025). Robust and Precise Navigation and Obstacle Avoidance for Unmanned Ground Vehicle.  Sensors, 25(14): 4334.</t>
  </si>
  <si>
    <t>INVESTIGACION Y ESTUDIOS MULTIDISCIPLINARIOS</t>
  </si>
  <si>
    <t>Department of Research and Multidisciplinary Studies of the Research and Advanced Studies Center (Cinvestav)</t>
  </si>
  <si>
    <t>https://doi.org/10.3390/s25144334</t>
  </si>
  <si>
    <t>10.3390/s25144334</t>
  </si>
  <si>
    <t>WOS:001535899500001</t>
  </si>
  <si>
    <t>Tirado-Mendez, J. A., Jardon-Aguilar, H., Linares-Moranda, R., Flores-Leal, R., Vasquez-Toledo, A., Gomez-Villanueva, R. &amp; Perez-Miguel, A. (2025). Compact Four-Port Axial Symmetry UWB MIMO Antenna Array with Bandwidth Enhancement Using Reactive Stub Loading.  Symmetry-Basel, 17(8): 1285.</t>
  </si>
  <si>
    <t>Instituto Politécnico Nacional [20250817]</t>
  </si>
  <si>
    <t>https://doi.org/10.3390/sym17081285</t>
  </si>
  <si>
    <t>10.3390/sym17081285</t>
  </si>
  <si>
    <t>Palacios-Valladares, J. R., Ortiz-Robles, C. D., Cupul-Uicab, L. A., Rivera-Maya, O. B., Hernandez-Kelly, L. C., Garcia-Hernandez, R. M., Gomez, R., Cebrian, M. E. &amp; Calderon-Aranda, E. S. (2025). Ex vivo exposure to p,p'-DDE decreases human macrophage polarization to the M1 phenotype.  Toxicology, 518: 154259.</t>
  </si>
  <si>
    <t>Conacyt [A1-S-32913]</t>
  </si>
  <si>
    <t>https://doi.org/10.1016/j.tox.2025.154259</t>
  </si>
  <si>
    <t>10.1016/j.tox.2025.154259</t>
  </si>
  <si>
    <t>Soriano, A. F. &amp; Acevedo-Rodrigo, A. (2025). Rethinking the Subject in the History of Mexican Education. Objects, Bodies and Experiences.  Trashumante-Revista Americana De Historia Social(26): 154-175.</t>
  </si>
  <si>
    <t>INVESTIGACIONES EDUCATIVAS</t>
  </si>
  <si>
    <t>https://doi.org/10.17533/udea.trahs.n26a07</t>
  </si>
  <si>
    <t>10.17533/udea.trahs.n26a07</t>
  </si>
  <si>
    <t>WOS:001545645800007</t>
  </si>
  <si>
    <t>Humanities, Multidisciplinary</t>
  </si>
  <si>
    <t>250 DE 408</t>
  </si>
  <si>
    <t xml:space="preserve">Ruiz-Nepomuceno, A., Lopez-Dominguez, E., Dominguez-Isidro, S., Medina-Nieto, M. A. &amp; De La Calleja, J. (2025). Sadamls: Software Architecture for the Development of Adaptive Mobile Learning Systems. Studies in Computational Intelligence (Vol. 1209pp. 507-527). </t>
  </si>
  <si>
    <t>https://link.springer.com/chapter/10.1007/978-3-031-90310-6_31</t>
  </si>
  <si>
    <t>10.1007/978-3-031-90310-6_31</t>
  </si>
  <si>
    <t xml:space="preserve">Salahub, D. R., Barrios-Herrera, L., Naseri, M., Ghosh, S., Shahmohamadi, H., Simon, C., Zadeh-Haghighi, H., Gour, D., Bellinger, C., Gusarov, S., Hostas, J., Tchagang, A., Calaminici, P., Koster, A. M. &amp; Lourenco, M. P. (2025). Towards Mland Qml-Accelerated Discovery of Catalytic Materials and Mechanismsâ€”a Progress Review. Progress in Theoretical Chemistry and Physics (Vol. 35pp. 199-224). </t>
  </si>
  <si>
    <t>https://doi.org/10.1007/978-3-031-85167-4_10</t>
  </si>
  <si>
    <t>10.1007/978-3-031-85167-4_10</t>
  </si>
  <si>
    <t>Mendez, A., Fleury, A., Carrillo-Mezo, R. et al. (2025). Long-Term Neuroimaging Findings in a Murine Model of Human Extraparenchymal Neurocysticercosis.  Acs Infectious Diseases, 11(9): 2534-2541.</t>
  </si>
  <si>
    <t>Direccion General de Asuntos del Personal Academico-Programa de Apoyo a Proyectos de Investigacien e Innovacion Tecnologica (DGAPA-PAPIIT) [IN212823]; Institutional program Programa de Investigacion para el Desarrollo y la Optimizacion de Vacunas, Inmunomoduladores y Metodos Diagnosticos del IIB (PROVACADI); Conselho Nacional de Desenvolvimento Cientifico e Tecnologico [313047/2023-5]; Fundacao de Amparo a Pesquisa do Estado de Sao Paulo [2022/03042-5]</t>
  </si>
  <si>
    <t>10.1021/acsinfecdis.5c00431</t>
  </si>
  <si>
    <t>WOS:001552019900001</t>
  </si>
  <si>
    <t>Chemistry, Medicinal; Infectious Diseases</t>
  </si>
  <si>
    <t>25 DE 137</t>
  </si>
  <si>
    <t>Sanchez, A. L., Ramirez-Rafael, J. A., Flores-Lamas, A., Hernandez-Rosales, M. &amp; Lafond, M. (2025). The Path-Label Reconciliation (Plr) Dissimilarity Measure for Gene Trees.  Algorithms for Molecular Biology, 20(1): 16.</t>
  </si>
  <si>
    <t>Universit de Sherbrooke</t>
  </si>
  <si>
    <t>10.1186/s13015-025-00284-8</t>
  </si>
  <si>
    <t>WOS:001552787300001</t>
  </si>
  <si>
    <t>Biochemical Research Methods; Biotechnology &amp; Applied Microbiology; Mathematical &amp; Computational Biology</t>
  </si>
  <si>
    <t>73 DE 86</t>
  </si>
  <si>
    <t>Flores, L. A., Castillo, L. A. E., Banik, S. D., Laborde-Daisson, D., Cervantes-Hernandez, N., Quintana-Mendias, E., Villegas-Balderrama, C. V. &amp; Rodriguez-Villalobos, J. M. (2025). The Relationship Between Body Mass Index, Socioeconomic and Geographic Factors With Somatic Maturation in Mexican Children.  American Journal of Human Biology, 37(8): e70121.</t>
  </si>
  <si>
    <t>10.1002/ajhb.70121</t>
  </si>
  <si>
    <t>WOS:001561275300012</t>
  </si>
  <si>
    <t>Anthropology; Biology</t>
  </si>
  <si>
    <t>Sierra-Alvarez, J. J., Camargo-Escalante, M. O., Sierra-Alvarez, C. D., Hernandez-Caricio, C., Moreno-Luna, J. F., Buendia-Corona, I. &amp; Winkler, R. (2025). JuliaMSI: A high-performance graphical platform for mass spectrometry imaging data analysis.  Analytica Chimica Acta, 1377: 344613.</t>
  </si>
  <si>
    <t>SECHTI</t>
  </si>
  <si>
    <t>https://www.sciencedirect.com/science/article/pii/S0003267025010074</t>
  </si>
  <si>
    <t>10.1016/j.aca.2025.344613</t>
  </si>
  <si>
    <t>11 DE 111</t>
  </si>
  <si>
    <t>De la Cruz-Hernandez, J. &amp; Fernandez, D. J. (2025). Confluent supersymmetric algorithm for bilayer graphene.  Annals of Physics, 482: 170184.</t>
  </si>
  <si>
    <t>https://doi.org/10.1016/j.aop.2025.170184</t>
  </si>
  <si>
    <t>10.1016/j.aop.2025.170184</t>
  </si>
  <si>
    <t>28 DE 114</t>
  </si>
  <si>
    <t>Montalvo, G., Caballeros, S., Escalante, K., Barreto, A., Arenas, M. &amp; Gaxiola, G. (2025). Effect of Vitamin C on the Antioxidant and Immune Response of Male White Shrimp (Penaeus Vannamei) Broodstock.  Antioxidants, 14(8): 988.</t>
  </si>
  <si>
    <t>UNAM (Universidad Nacional Autnoma de Mxico) Research and Technological Innovation Projects Support Program [PAPIIT-220819]; DGAPA, UNAM [523.01/0052DFA/FA/2021]</t>
  </si>
  <si>
    <t>10.3390/antiox14080988</t>
  </si>
  <si>
    <t>WOS:001557197700001</t>
  </si>
  <si>
    <t>Biochemistry &amp; Molecular Biology; Chemistry, Medicinal; Food Science &amp; Technology</t>
  </si>
  <si>
    <t>14 DE 72</t>
  </si>
  <si>
    <t>Santiago-Garcia, P. A., Gutierrez, M. C., Leon-Martinez, F. M., Soto-Castro, D., Marquez-Lopez, R. E., Garcia-Tejeda, Y., Mellado-Mojica, E. &amp; Lopez, M. G. (2025). Agavins From Agave Potatorum: a Low-Calorie Encapsulant for Spray Drying of Anthocyanins.  Applied Food Research, 5(2): 101289.</t>
  </si>
  <si>
    <t>Instituto Politecnico Nacional (project SIP key) [20241546]; SECIHTI [CBF2023-2024-3214]</t>
  </si>
  <si>
    <t>10.1016/j.afres.2025.101289</t>
  </si>
  <si>
    <t>WOS:001562601700002</t>
  </si>
  <si>
    <t>38 DE 181</t>
  </si>
  <si>
    <t>Fragoso-Medina, A. J., Najarro, D. R. A. &amp; Adhikari, A. (2025). Exploring Two Green Synthesis Techniques for Nanostructured Sno2 and Analyzing Material Properties for Co and C3h8 Gas Sensors.  Applied Physics a-Materials Science &amp; Processing, 131(9): 754.</t>
  </si>
  <si>
    <t>10.1007/s00339-025-08872-6</t>
  </si>
  <si>
    <t>WOS:001562120600001</t>
  </si>
  <si>
    <t>Materials Science, Multidisciplinary; Physics, Applied</t>
  </si>
  <si>
    <t>87 DE 187</t>
  </si>
  <si>
    <t>Henao, J., Sotelo-Mazon, O., Montiel-Ruiz, R. M., Poblano-Salas, C. A., Espinosa-Arbelaez, D. G., Corona-Castuera, J., Giraldo-Betancur, A., Islas-Garduno, A. L. &amp; Zezatti, V. M. (2025). Electrochemical Performance and Cytocompatibility of Hvof-Sprayed Cr3c2-20(Ni20cr)-20hap-Xsi Coatings for Dental Applications.  Applied Sciences-Basel, 15(17): 9308.</t>
  </si>
  <si>
    <t>10.3390/app15179308</t>
  </si>
  <si>
    <t>WOS:001569543100001</t>
  </si>
  <si>
    <t>Cervantes, J. M. R. (2025). Agentive Activity to Transform Cli-Fi Into School Science Problems About Climate Change.  Australian Journal of Environmental Education, 41(3): 420-435.</t>
  </si>
  <si>
    <t>SECIHTI; Jovenes Investigadoras e Investigadores por Mexico programme</t>
  </si>
  <si>
    <t>10.1017/aee.2025.10073</t>
  </si>
  <si>
    <t>WOS:001565634200001</t>
  </si>
  <si>
    <t>180 DE 756</t>
  </si>
  <si>
    <t>Castanos, F., Miranda-Villatoro, F. &amp; Brogliato, B. (2025). Multivalued Hamiltonian Systems With Sliding Motions: Analysis of the Backward-Euler Discretisation.  Automatica, 182: 112567.</t>
  </si>
  <si>
    <t>10.1016/j.automatica.2025.112567</t>
  </si>
  <si>
    <t>WOS:001566079500002</t>
  </si>
  <si>
    <t>Automation &amp; Control Systems; Engineering, Electrical &amp; Electronic</t>
  </si>
  <si>
    <t>14 DE 89</t>
  </si>
  <si>
    <t>Hernandez-Bocanegra, J. C. &amp; Villa-Salvador, G. (2025). Extended Genus Fields of Abelian Extensions of Rational Function Fields.  Axioms, 14(8): 616.</t>
  </si>
  <si>
    <t>10.3390/axioms14080616</t>
  </si>
  <si>
    <t>WOS:001557164900001</t>
  </si>
  <si>
    <t>62 DE 343</t>
  </si>
  <si>
    <t>Ramirez-Mendoza, C. G., Armenta-Villegas, L., Quiroz-Castillo, J. M. et al. (2025). Application of Electrospun Membranes of Polylactic Acid and Polypyrrole as a Biosensor for the Detection of Cholesterol.  Bio-Medical Materials and Engineering, 36(5): 301-315.</t>
  </si>
  <si>
    <t>CONAHCYT (Consejo Nacional de Humanidades, Ciencia y Tecnologia, Mexico); Universidad de Sonora [USO316008536]</t>
  </si>
  <si>
    <t>10.1177/09592989251341131</t>
  </si>
  <si>
    <t>WOS:001488486100001</t>
  </si>
  <si>
    <t>Engineering, Biomedical; Materials Science, Biomaterials</t>
  </si>
  <si>
    <t>111 DE 124</t>
  </si>
  <si>
    <t>Vargas-Pozada, E. E., Ramos-Tovar, E., Marquez-Quiroga, L. V., Carballo, K. J. O. &amp; Muriel, P. (2025). Coffee for the Liver: a Mechanistic Approach.  Biochemical Pharmacology, 242: 117338.</t>
  </si>
  <si>
    <t>Secretariat of Science, Humanities, Technology and Innovation (SECIHTI) of Mexico [814,088]</t>
  </si>
  <si>
    <t>10.1016/j.bcp.2025.117338</t>
  </si>
  <si>
    <t>WOS:001575292000004</t>
  </si>
  <si>
    <t>47 DE 353</t>
  </si>
  <si>
    <t>Sanchez-Jasso, D. E., Lopez-Guzman, S. F., Hernandez-Sanchez, J., Bermudez-Cruz, R. M. &amp; Oviedo, N. (2025). The Catsper3 Promoter Activity Is Regulated by the Camp-Response Element Modulator Tau (Cremt) and the Camp-Response Element Binding Protein 1a (Creba) Transcription Factors.  Biochimica Et Biophysica Acta-Gene Regulatory Mechanisms, 1868(4): 195114.</t>
  </si>
  <si>
    <t>Instituto Mexicano del Seguro Social [R-2023-785-056]; Secretaria de Ciencia, Humanidades, Tecnologia e Innovacion (SECIHTI) [777856, 997006]</t>
  </si>
  <si>
    <t>10.1016/j.bbagrm.2025.195114</t>
  </si>
  <si>
    <t>WOS:001565022500001</t>
  </si>
  <si>
    <t>Biochemistry &amp; Molecular Biology; Biophysics</t>
  </si>
  <si>
    <t>30 DE 80</t>
  </si>
  <si>
    <t>Mongredien, R., Anesio, A., Fernandes, G. J. D. et al. (2025). Astrocytes control cocaine-induced synaptic plasticity and reward through the matricellular protein hevin.  Biological Psychiatry, 98(8): 612-623.</t>
  </si>
  <si>
    <t>Institut National de la Santé et de la Recherche Médicale (INSERM); Centre National de la Recherche Scientifique (CNRS); Sorbonne Université [PER-SU 2014]; Brain &amp; Behavior Research Foundation NARSAD [17566 ]; [to VV]), FP7 Marie Curie Actions Career [FP7-PEOPLE-2013-CIG 618807]; Agence Nationale de la Recherche [ANR-15-CE16-0005]; Consejo Nacional de Ciencia y Tecnologia [2019 296652, PN2017-4687]; Fundação de Amparo à Pesquisa do Estado de Sao Paulo [FAPESP 2019/17065-4 and 2021/12978-1, 2018/14153-7, 2021/07134-9, 2018/15505-4]</t>
  </si>
  <si>
    <t>https://doi.org/10.1016/j.biopsych.2025.02.904</t>
  </si>
  <si>
    <t>10.1016/j.biopsych.2025.02.904</t>
  </si>
  <si>
    <t>Psychiatry</t>
  </si>
  <si>
    <t>9 DE 288</t>
  </si>
  <si>
    <t>Organista-Nava, J., Gomez-Gomez, Y., Gomez-Sanchez, C. Y. et al. (2025). Expression of Oct3/4 Isoforms and Its Association With the Risk of Relapse in Acute Lymphoblastic Leukemia.  Biomedical Reports, 23(4): 164.</t>
  </si>
  <si>
    <t>Universidad Autonoma de Guerrero [923138]</t>
  </si>
  <si>
    <t>10.3892/br.2025.2042</t>
  </si>
  <si>
    <t>WOS:001562326400001</t>
  </si>
  <si>
    <t>122 DE 195</t>
  </si>
  <si>
    <t>Gourdine, J. P. F., Nava, P., Noll, A. J., Duong, D. M., Seyfried, N. T. &amp; Cummings, R. D. (2025). CD45 and Basigin (CD147) Are Functional Ligands for Galectin-8 on Human Leukocytes.  Biomolecules, 15(9): 1243.</t>
  </si>
  <si>
    <t>National Institutes of Health (NHLBI) [P01 HL085607]; Emory Center for Neurodegenerative Disease and Department of Pathology at Emory University [NS055077]</t>
  </si>
  <si>
    <t>https://doi.org/10.3390/biom15091243</t>
  </si>
  <si>
    <t>10.3390/biom15091243</t>
  </si>
  <si>
    <t>Amador-Hernandez, J. U., Gonzalez-Suarez, A. M., Stybayeva, G., Caballero-Robledo, G. A., Garcia-Cordero, J. L. &amp; Revzin, A. (2025). Integrating Microfluidic Automation Into Thermoplastic Devices for Analysis of Small Volumes of Blood.  Biosensors &amp; Bioelectronics, 289: 117920.</t>
  </si>
  <si>
    <t>NIH, United States [HD100251]</t>
  </si>
  <si>
    <t>10.1016/j.bios.2025.117920</t>
  </si>
  <si>
    <t>WOS:001564305300005</t>
  </si>
  <si>
    <t>Biophysics; Biotechnology &amp; Applied Microbiology; Chemistry, Analytical; Electrochemistry; Nanoscience &amp; Nanotechnology</t>
  </si>
  <si>
    <t>2 DE 111</t>
  </si>
  <si>
    <t>Vera, J. C. B., Portugal, V. O., Diaz, E. C. et al. (2025). Analysis of Shelf Life and Nutraceutical Properties of Two Strawberry Varieties Inoculated With Various Strains of Bacillus Subtilis.  Biotecnia, 27: 2630.</t>
  </si>
  <si>
    <t>10.18633/biotecnia.v27.2630</t>
  </si>
  <si>
    <t>WOS:001551867300001</t>
  </si>
  <si>
    <t>170 DE 177</t>
  </si>
  <si>
    <t>Fabila-Monroy, R. &amp; Trujillo-Negrete, A. (2025). On the Automorphism Group of Token Graphs of Complete Bipartite Graphs.  Boletin De La Sociedad Matematica Mexicana, 31(3): 124.</t>
  </si>
  <si>
    <t>Agencia Nacional de Investigacin y Desarrollo</t>
  </si>
  <si>
    <t>10.1007/s40590-025-00723-x</t>
  </si>
  <si>
    <t>WOS:001572833500001</t>
  </si>
  <si>
    <t>Alvarez-Pena, C., Morais, J. &amp; Porter, R. (2025). Basis Representations of Special Biharmonic Polynomials.  Boletin De La Sociedad Matematica Mexicana, 31(3): 117.</t>
  </si>
  <si>
    <t>Asociacion Mexicana de Cultura, A. C.</t>
  </si>
  <si>
    <t>10.1007/s40590-025-00803-y</t>
  </si>
  <si>
    <t>WOS:001564876500001</t>
  </si>
  <si>
    <t>Herrera-Gomez, A. &amp; Porter, R. M. (2025). Shortcut Derivatives for Mixed Linear-Nonlinear Least Squares Regression.  Boletin De La Sociedad Matematica Mexicana, 31(3): 120.</t>
  </si>
  <si>
    <t>CONACyT (Mexico) [Fronteras 58518]</t>
  </si>
  <si>
    <t>10.1007/s40590-025-00805-w</t>
  </si>
  <si>
    <t>WOS:001571332700001</t>
  </si>
  <si>
    <t>Turbiner, A. V. &amp; Vasilevski, N. L. (2025). On the Spectral Theory in the Fock Space With Polynomial Eigenfunctions.  Boletin De La Sociedad Matematica Mexicana, 31(3): 122.</t>
  </si>
  <si>
    <t>10.1007/s40590-025-00807-8</t>
  </si>
  <si>
    <t>WOS:001571332700002</t>
  </si>
  <si>
    <t>Perez-Perez, D., Feria-Romero, I. A., Bautista-Orozco, L., Besio, W., Rocha, L., Vega-Garcia, A., Garcia-Gomez, O. &amp; Orozco-Suarez, S. (2025). Transcranial Focal Stimulation Modifies Genetic Expression in the Cerebral Cortex of Naive Rats.  Brain Research Bulletin, 230: 111496.</t>
  </si>
  <si>
    <t>National Council of Science and Technology of Mexico (CONACYT); [FIS/IMSS/PROT/PRIO/019/092]; [622940]</t>
  </si>
  <si>
    <t>10.1016/j.brainresbull.2025.111496</t>
  </si>
  <si>
    <t>WOS:001568199600002</t>
  </si>
  <si>
    <t>99 DE 314</t>
  </si>
  <si>
    <t>Monroy, E., Aguilar-Hernandez, L., De La Cruz-Lopez, F., Flores, G. &amp; Morales-Medina, J. C. (2025). Dendritic Spine Degeneration Is Associated With Age-Related Decline in Recognition and Spatial Memory in Male Mice.  Brain Structure &amp; Function, 230(7): 142.</t>
  </si>
  <si>
    <t>CONACyT Now SECIHTI; JCMM [280276]; National Research System of Mexico</t>
  </si>
  <si>
    <t>10.1007/s00429-025-03002-7</t>
  </si>
  <si>
    <t>WOS:001563174600001</t>
  </si>
  <si>
    <t>Anatomy &amp; Morphology; Neurosciences</t>
  </si>
  <si>
    <t>5 DE 22</t>
  </si>
  <si>
    <t>Munoz-George, H., Reyes, E. &amp; Villarreal, R. H. (2025). The V-Numbers and Linear Presentations of Ideals of Covers of Graphs.  Bulletin of the Malaysian Mathematical Sciences Society, 48(5): 172.</t>
  </si>
  <si>
    <t>10.1007/s40840-025-01951-0</t>
  </si>
  <si>
    <t>WOS:001556082300002</t>
  </si>
  <si>
    <t>86 DE 487</t>
  </si>
  <si>
    <t>Martinez-Esquivias, F., Guzman-Flores, J. M., Pech-Santiago, E. O., Guerrero-Barrera, A. L., Delgadillo-Aguirre, C. K. &amp; Anaya-Esparza, L. M. (2025). Therapeutic Role of Quercetin in Prostate Cancer: a Study of Network Pharmacology, Molecular Docking, and Dynamics Simulation.  Cell Biochemistry and Biophysics, 83: 3153-3164.</t>
  </si>
  <si>
    <t>10.1007/s12013-025-01697-3</t>
  </si>
  <si>
    <t>WOS:001424173800001</t>
  </si>
  <si>
    <t>Biochemistry &amp; Molecular Biology; Biophysics; Cell Biology</t>
  </si>
  <si>
    <t>61 DE 80</t>
  </si>
  <si>
    <t>Zarate-Segura, P. B., Alvarez-Chavez, A. L., De Los Santos, S., Bastida-Gonzalez, F. G., Hernandez-Hernandez, J. M., Zambrano, E., Coral-Vazquez, R. M. &amp; Canto, P. (2025). Effects of Epicatechin on the Expression of Myomirs-31,-133,-136,-206,-296, and-486 in the Skeletal Muscle of the Offspring of Obese Mothers.  Cell Biochemistry and Biophysics, 38(SEP-CONACYT; CONACyT [A1-S-9740]; Newton Fund RCUK- CONACYT-2015 (Research Conuncils UK – CONACyT); SIP-IPN Multidisciplinary Project [2242]): 3177-3185.</t>
  </si>
  <si>
    <t>Fondo Sectorial de Investigacion para la Educacion SEP-CONACYT, Convocatoria de Investigacion Cientifica Basica 2017-2018, CONACyT Mexico [A1-S-9740]; Newton Fund RCUK- CONACYT-2015 (Research Conuncils UK-CONACyT); SIP-IPN Multidisciplinary Project [2242]</t>
  </si>
  <si>
    <t>10.1007/s12013-025-01700-x</t>
  </si>
  <si>
    <t>WOS:001434316200001</t>
  </si>
  <si>
    <t>Tetorou, K., Aghaeipour, A., Ma, S. et al. (2025). Regional Expression of Dystrophin Gene Transcripts and Proteins in the Mouse Brain.  Cells, 14(18): 1441.</t>
  </si>
  <si>
    <t>European Union’s Horizon 2020 Framework Programme for Research and Innovation ‘Brain Involvement in Dystrophinopathies’ (BIND) [847826]; ECOS Nord-Conahcyt [M16SO1/276330]</t>
  </si>
  <si>
    <t>https://doi.org/10.3390/cells14181441</t>
  </si>
  <si>
    <t>10.3390/cells14181441</t>
  </si>
  <si>
    <t>Cell Biology</t>
  </si>
  <si>
    <t>111 DE 204</t>
  </si>
  <si>
    <t>Condado-Huerta, C., Lopez-Barradas, A., Hernandez-Melgar, A. et al. (2025). Intermittent Fasting Reduces Obesity-Driven Oxidative Stress in the Male Mouse Colon Via Changes in Gut Microbiota.  Cellular and Molecular Gastroenterology and Hepatology, 19(11): 101592.</t>
  </si>
  <si>
    <t>Instituto Nacional de Ciencias Medicas y Nutricion Salvador Zubiran (INCMNSZ); Secretaria de Ciencia, Humanidades, Tecnologia e Innovacion (SECIHTI) [CBF2023-2024-3090, CVU 996859]</t>
  </si>
  <si>
    <t>10.1016/j.jcmgh.2025.101592</t>
  </si>
  <si>
    <t>WOS:001566558200001</t>
  </si>
  <si>
    <t>Gastroenterology &amp; Hepatology</t>
  </si>
  <si>
    <t>14 DE 147</t>
  </si>
  <si>
    <t>Carranza, J., Gonzalez, L. A. &amp; Escorcia-Garcia, J. (2025). Luminescence enhancement of Mn2+-doped ZnS nanoparticles by insertion of Dy3+ ions.  Ceramics International, 51(25): 46268-46276.</t>
  </si>
  <si>
    <t>https://doi.org/10.1016/j.ceramint.2025.07.335</t>
  </si>
  <si>
    <t>10.1016/j.ceramint.2025.07.335</t>
  </si>
  <si>
    <t>Benitez-Castro, A. M., Khansur, N. H., Castro-Hidalgo, A., Saldarriaga-Montoya, V. D., Cruz-Munoz, B., Munoz-Saldana, J. &amp; Webber, K. G. (2025). Mechanically Induced Surface Damage and Resulting Thermal Instability in Polycrystalline 0.94na1/2bi1/2tio3-0.06batio3&lt;/Sub &gt;.  Ceramics International, 51(23): 39411-39424.</t>
  </si>
  <si>
    <t>Deutscher Akademischer Austauschdienst (DAAD) [91791886, 57552337, 57507442]; Ministerio de Ciencia Tecnologa e Innovacio; Deutsche Forschungsgemeinschaft [GRK2495/H, WE4972/8]; SECIHTI [319478]</t>
  </si>
  <si>
    <t>10.1016/j.ceramint.2025.06.175</t>
  </si>
  <si>
    <t>WOS:001567955000004</t>
  </si>
  <si>
    <t>Ashok, A., Acosta, D., Olvera, M. L. &amp; Maldonado, A. (2025). Sustainable Synthesis and Analysis of Mo3 (M=Mo, W) Nanoparticles Obtained From the Thermo-Mechanical Process for Co Gas Sensing Applications.  Ceramics International, 51(24): 41646-41661.</t>
  </si>
  <si>
    <t>DGAPA-UNAM [102522]; SECIHTI [CVU-867620]</t>
  </si>
  <si>
    <t>https://doi.org/10.1016/j.ceramint.2025.06.386</t>
  </si>
  <si>
    <t>10.1016/j.ceramint.2025.06.386</t>
  </si>
  <si>
    <t>Miranda-Colorado, R. &amp; Garrido, R. (2025). Anti-Chaos Control of Perturbed Second-Order Systems: a Disturbance Observer-Based Hâˆž-Control Approach.  Chaos Solitons &amp; Fractals, 201: 117180.</t>
  </si>
  <si>
    <t>Secretaria de Ciencia, Humanidades, Tecnologia e Innovacibn (Secihti) under the Program Investigadoras e Investigadores por Mexico [CIR/063/2024]</t>
  </si>
  <si>
    <t>10.1016/j.chaos.2025.117180</t>
  </si>
  <si>
    <t>WOS:001572482200001</t>
  </si>
  <si>
    <t>Mathematics, Interdisciplinary Applications; Physics, Multidisciplinary; Physics, Mathematical</t>
  </si>
  <si>
    <t>Lopez-Lopez, E., Medina-Franco, J. L., Salinas-Arellano, E., Ardila-Fierro, K. J., Pardo-Novoa, J. C., Del Rio, R. E. &amp; Cerda-Garcia-Rojas, C. M. (2025). A Covalent and Modulable Inhibitor of the Tubulin-Microtubule System: Insights Into the Mechanism of Cacalol.  Chemical Biology &amp; Drug Design, 106(3): e70165.</t>
  </si>
  <si>
    <t>Direccin General de Asuntos del Personal Acadmico, Universidad Nacional Autnoma de Mxico</t>
  </si>
  <si>
    <t>10.1111/cbdd.70165</t>
  </si>
  <si>
    <t>WOS:001569993200001</t>
  </si>
  <si>
    <t>Biochemistry &amp; Molecular Biology; Chemistry, Medicinal</t>
  </si>
  <si>
    <t>45 DE 72</t>
  </si>
  <si>
    <t>Escobar, I., Castro-Jimenez, C. C., Porras, J., Mejia, M. I., Serna-Galvis, E. A., Perez, S., Munoz-Saldana, J., Torres-Palma, R. A. &amp; Acelas, N. (2025). Valorization of Sludge From an Industrial Treatment Plant as a Carbocatalyst for Degrading Pharmaceuticals in Aqueous Solutions.  Chemical Engineering Journal, 521: 166843.</t>
  </si>
  <si>
    <t>University of Medellin; Universidad de Antioquia; UniRemington; CODI UdeA [2022-53586]; Secretaria de Ciencia, Humanidades, Tecnologia e Innovacion, (SECIHTI)</t>
  </si>
  <si>
    <t>10.1016/j.cej.2025.166843</t>
  </si>
  <si>
    <t>WOS:001559961400001</t>
  </si>
  <si>
    <t>4 DE 83</t>
  </si>
  <si>
    <t>Miramontes, A. S., Raya, K., Bashir, A., Roig, P. &amp; Paredes-Torres, G. (2025). Radially Excited Pion: Electromagnetic Form Factor and the Box Contribution to the Muon's G-2.  Chinese Physics C, 49(8): 083108.</t>
  </si>
  <si>
    <t>10.1088/1674-1137/add259</t>
  </si>
  <si>
    <t>WOS:001575409200001</t>
  </si>
  <si>
    <t>Perez-Aranda, C., Rivero-Ayala, M., Falla, C., Gamboa, F. &amp; Aviles, F. (2025). Electrical Monitoring of Structural Health of Laminated Composite Panels Under Compressive Loading Using Carbon Nanotube Yarns.  Composites Communications, 59: 102565.</t>
  </si>
  <si>
    <t>CONAHCYT/SECIHTI (Mexico) [CF-2023-I-926]; Office of Naval Research Global (ONRG) [N62909-19-1-2119]</t>
  </si>
  <si>
    <t>10.1016/j.coco.2025.102565</t>
  </si>
  <si>
    <t>WOS:001563084200001</t>
  </si>
  <si>
    <t>Bogoya, M. &amp; Grudsky, S. M. (2025). Eigenvalues of Non-Hermitian Banded Toeplitz Matrices Approaching Simple Points of the Limiting Set.  Computational Mathematics and Mathematical Physics, 65(7): 1453-1471.</t>
  </si>
  <si>
    <t>Facultad de Ciencias, Universidad del Valle [CI 41701]; CONACYT (Mexico) project Ciencia de FronteraFORDECYT [PRONACES/61517/2020]; Regional Mathematical Center of the Southern Federal University; Ministry of Science and Higher Education of Russia [075-02-2025-1720]</t>
  </si>
  <si>
    <t>10.1134/S0965542525700745</t>
  </si>
  <si>
    <t>WOS:001559262500008</t>
  </si>
  <si>
    <t>Mathematics, Applied; Physics, Mathematical</t>
  </si>
  <si>
    <t>50 DE 61</t>
  </si>
  <si>
    <t>Yescas-Romo, K. F., Razo-Mendivil, F., Hayano-Kanashiro, C. &amp; Molina-Freaner, F. (2025). Conservation Genetics of the Wild Cotton Gossypium Turneri: a Species Threatened by Tourism-Driven Coastal Development in Sonora, Mexico.  Conservation Genetics, 26: 913-927.</t>
  </si>
  <si>
    <t>UNAM's Institute of Ecology; Interdisciplinary Faculty of Biological and Health Sciences of the Universidad de Sonora [2203006]</t>
  </si>
  <si>
    <t>10.1007/s10592-025-01712-3</t>
  </si>
  <si>
    <t>WOS:001520677100001</t>
  </si>
  <si>
    <t>Biodiversity Conservation; Genetics &amp; Heredity</t>
  </si>
  <si>
    <t>34 DE 73</t>
  </si>
  <si>
    <t>Pacheco, C., Hernandez-Acosta, A., Pulido, N., Ceballos, Y., Saavedra, D., Gomez, C., Moreno, N. &amp; Herrera, F. (2025). Cyp2d6 Genotype and Primaquine Treatment in Patients With Malaria, Venezuela.  Emerging Infectious Diseases, 31(9): 1807-1810.</t>
  </si>
  <si>
    <t>Instituto de Investigaciones Biomédicas; Universidad de Carabobo Venezuela</t>
  </si>
  <si>
    <t>https://doi.org/10.3201/eid3109.250316</t>
  </si>
  <si>
    <t>10.3201/eid3109.250316</t>
  </si>
  <si>
    <t>Infectious Diseases</t>
  </si>
  <si>
    <t>9 DE 137</t>
  </si>
  <si>
    <t>Khamkure, S., Treesatayapun, C., Bustos-Terrones, V., Diaz-Jimenez, L., Pacheco-Catalan, D. E., Reyes-Rosas, A., Gamero-Melo, P. &amp; Zermeno-Gonzalez, A. (2025). Fe3O4 Magnetic Biochar Derived from Pecan Nutshell for Arsenic Removal Performance Analysis Based on Fuzzy Decision Network.  Engineering Proceedings, 107(1): 47.</t>
  </si>
  <si>
    <t>SECIHTI [7220]; Universidad Autónoma Agraria Antonio Narro [38111-425401001-2320]</t>
  </si>
  <si>
    <t>https://doi.org/10.3390/engproc2025107047</t>
  </si>
  <si>
    <t>10.3390/engproc2025107047</t>
  </si>
  <si>
    <t>Roig, P. (2025). Nuclear Physics Input to Charged Lepton Flavor Violation (l ® l' Conversion in Nuclei).  Epj Web of Conferences, 333: 02005.</t>
  </si>
  <si>
    <t>CONAHCYT [CBF2023-2024-3226];  Spanish support [MCIN/AEI/10.13039/501100011033, PID2020-</t>
  </si>
  <si>
    <t>https://doi.org/10.1051/epjconf/202533302005</t>
  </si>
  <si>
    <t>10.1051/epjconf/202533302005</t>
  </si>
  <si>
    <t>Sira-Ramirez, H., Aguilar-Orduna, M. A. &amp; Gomez-Leon, B. C. (2025). An Invariance Approach for Sliding Mode Control Design in Nonlinear Switched Systems.  European Journal of Control, 85: 101344.</t>
  </si>
  <si>
    <t>CONA-CYT, Mexico [1039577, 702805]</t>
  </si>
  <si>
    <t>10.1016/j.ejcon.2025.101344</t>
  </si>
  <si>
    <t>WOS:001574905300003</t>
  </si>
  <si>
    <t>37 DE 89</t>
  </si>
  <si>
    <t>Jimenez-Camacho, R., Bravo-Silva, J. D., Cordero-Rivera, C. D. et al. (2025). Antiviral Effect of Metformin and Phenformin Analogs Against Dengue in Huh-7 Cells and Ag129 Mice.  European Journal of Pharmacology, 1005: 178083.</t>
  </si>
  <si>
    <t>SECIHTI (Mexico) [302979]</t>
  </si>
  <si>
    <t>10.1016/j.ejphar.2025.178083</t>
  </si>
  <si>
    <t>WOS:001565685500001</t>
  </si>
  <si>
    <t>Hayrapetyan, A., Tumasyan, A., Adam, W. et al. (2025). Reweighting Simulated Events Using Machine-Learning Techniques in the Cms Experiment.  European Physical Journal C, 85(5): 495.</t>
  </si>
  <si>
    <t>FWF; FNRS; FWO (Belgium); CNPq; CAPES; FAPERJ; FAPERGS; FAPESP (Brazil); BNSF (Bulgaria); MoST; NSFC (China); CSF (Croatia); RIF (Cyprus); SENESCYT (Ecuador); ERC PRG [MoER TK202]; Academy of Finland; MEC; CEA; CNRS/IN2P3 (France); SRNSF; BMBF; DFG; HGF (Germany); NKFIH (Hungary); DAE; DST; IPM; SFI (Ireland); INFN (Italy); NRF (Republic of Korea); MES (Latvia); MOE; UM (Malaysia); BUAP; CONACYT; UASLP-FAI (Mexico); PAEC (Pakistan); FCT (Portugal); MESTD (Serbia); PCTI (Spain); MOSTR (Sri Lanka); Swiss Funding Agencies (Switzerland); NSTDA; TUBITAK; DOE; NSF (USA); Marie-Curie programme; European Research Council; Horizon 2020 Grant [675440, 724704, 752730, 758316, 765710, 824093, 101115353, 101002207]; COST Action [CA16108]; Leventis Foundation; Alfred P. Sloan Foundation; Alexander von Humboldt Foundation; Science Committee [22rl-037]; Belgian Federal Science Policy Office; Fonds pour la Formation a la Recherche dans l'Industrie et dans l'Agriculture (FRIA-Belgium); FWO (Belgium) under the Excellence of Science - EOS [30820817]; Beijing Municipal Science &amp; Technology Commission [Z191100007219010]; Fundamental Research Funds for the Central Universities (China); Ministry of Education, Youth and Sports (MEYS) of the Czech Republic; Shota Rustaveli National Science Foundation [FR-22-985]; Deutsche Forschungsgemeinschaft (DFG) [EXC 2121, 390833306, 400140256 - GRK2497]; Hellenic Foundation for Research and Innovation (HFRI) [2288]; Hungarian Academy of Sciences [K 131991, K 133046, K 138136, K 143460, K 143477, K 146913, K 146914, K147048, 2020-2.2.1-ED-2021-00181, TKP2021-NKTA64]; Council of Science and Industrial Research, India - NextGenerationEU program (Italy); Latvian Council of Science [2022/WK/14]; National Science Center [Opus 2021/41/B/ST2/01369, 2021/43/B/ST2/01552]; Fundacao para a Ciencia e a Tecnologia [CEECIND/01334/2018]; National Priorities Research Program by Qatar National Research Fund; ERDF a way of making Europe [MDM-2017-0765]; Programa Severo Ochoa del Principado de Asturias (Spain); National Science, Research and Innovation Fund via the Program Management Unit for Human Resources; Research and Innovation [B39G670016]; Kavli Foundation; Nvidia Corporation; SuperMicro Corporation; Welch Foundation [C1845]; Weston Havens Foundation (USA)</t>
  </si>
  <si>
    <t>10.1140/epjc/s10052-025-14097-x</t>
  </si>
  <si>
    <t>WOS:001498224200001</t>
  </si>
  <si>
    <t>Subair, T. I., Oyetayo, B., Morales-Ramirez, N., Hernandez-Kelly, L. C., Ramirez-Martinez, L., Calderon-Aranda, E. S., Lopez-Bayghen, E. &amp; Ortega, A. (2025). Glutamate Uptake Activity in Retina Muller Cells: Circadian Modulation.  Experimental Eye Research, 260: 110603.</t>
  </si>
  <si>
    <t>Conahcyt-Mexico [CF-2023-I-935, 791301]; Secihti Mexico PhD scholarship [791301]</t>
  </si>
  <si>
    <t>10.1016/j.exer.2025.110603</t>
  </si>
  <si>
    <t>WOS:001564630000001</t>
  </si>
  <si>
    <t>Ophthalmology</t>
  </si>
  <si>
    <t>15 DE 98</t>
  </si>
  <si>
    <t>Secretaria de Ciencia, Humanidades, Tecnologia e Inovacion (SECIHTI) [CBF2023-2024-268]; SECIHTI [712251]; FORDECYT [PRONACES/61533/2020]; CIC-UMSNH [18371]</t>
  </si>
  <si>
    <t>10.1007/s00601-025-02010-x</t>
  </si>
  <si>
    <t>WOS:001575854600001</t>
  </si>
  <si>
    <t>56 DE 114</t>
  </si>
  <si>
    <t>Rodriguez-Espana, M., Figueroa-Hernandez, C. Y., Suarez-Quiroz, M. L., Canelo-Alvarez, F., Figueroa-Cardenas, J. D., Gonzalez-Rios, O., Rayas-Duarte, P. &amp; Hernandez-Estrada, Z. J. (2025). Optimization of Gluten-Free Bread Formulation Using Whole Sorghum-Based Flour by Response Surface Methodology.  Foods, 14(17): 3113.</t>
  </si>
  <si>
    <t>United States, Department of Agriculture (USDA), National Institute of Food and Agriculture [OKL03091]; Oklahoma Agricultural Experiment Station, Oklahoma State University; Tecnologico Nacional De Mexico [17349.23P]</t>
  </si>
  <si>
    <t>10.3390/foods14173113</t>
  </si>
  <si>
    <t>WOS:001570044900001</t>
  </si>
  <si>
    <t>Di Cerbo, A., Nicotra, M., Suzawa, M., Iannitti, T. &amp; Morales-Medina, J. C. (2025). Sex-Related Anti-Nociceptive Activity of a Flavonoid-Based Formulated Extract From Citrus Peels (Gold Lotion): New Insights Into a Rat Model.  Foods, 14(16): 2877.</t>
  </si>
  <si>
    <t>10.3390/foods14162877</t>
  </si>
  <si>
    <t>WOS:001558231900001</t>
  </si>
  <si>
    <t>Kalemtas, A. &amp; Pech-Canul, M. I. (2025). Editorial: Advancements in Multifunctional Ceramic and Metal Matrix Composites for Sustainable Engineering.  Frontiers in Materials, 12: 1672998.</t>
  </si>
  <si>
    <t>10.3389/fmats.2025.1672998</t>
  </si>
  <si>
    <t>WOS:001564170900001</t>
  </si>
  <si>
    <t>297 DE 462</t>
  </si>
  <si>
    <t>Valdez-Palomares, F., Texis, T., Sanchez-Garcia, S. et al. (2025). Changes in the Gut Microbiome of Older Adults According to Hypertension Control.  Frontiers in Microbiology, 16: 1605271.</t>
  </si>
  <si>
    <t>INMEGEN project [490 CEI 09/2023/I]; Conacyt and Posgrado UNAM</t>
  </si>
  <si>
    <t>10.3389/fmicb.2025.1605271</t>
  </si>
  <si>
    <t>WOS:001571551700001</t>
  </si>
  <si>
    <t>47 DE 163</t>
  </si>
  <si>
    <t>Norzagaray-Valenzuela, C. D., Valdez-Flores, M. A., Camberos-Barraza, J. et al. (2025). Shared Transcriptional Regulators and Network Rewiring Identify Therapeutic Targets Linking Type 2 Diabetes Mellitus and Hypertension.  Frontiers in Molecular Biosciences, 12: 1621413.</t>
  </si>
  <si>
    <t>10.3389/fmolb.2025.1621413</t>
  </si>
  <si>
    <t>WOS:001561993200001</t>
  </si>
  <si>
    <t>165 DE 320</t>
  </si>
  <si>
    <t>Feria-Romero, I. A., Rocha, L., Reyes-Cuayahuitl, A., Martinez-Juarez, I., San-Juan, D., Escamilla-Nunez, C. &amp; Orozco-Suarez, S. (2025). Analysis of Six Cyp450 Genetic Variants Regarding the Response to Cannabidiol Combined With Anticonvulsant Medication in Mexican Patients With Drug-Resistant Epilepsy.  Frontiers in Pharmacology, 16: 1626054.</t>
  </si>
  <si>
    <t>Coordination of Health Research-IMSS [2019-785-008]; National Council for the Humanities, Sciences, and Technologies (CONAHCyT) [A3-S-26782]</t>
  </si>
  <si>
    <t>10.3389/fphar.2025.1626054</t>
  </si>
  <si>
    <t>WOS:001562797500001</t>
  </si>
  <si>
    <t>Zarate, E., Granados-Soto, V. &amp; Arias-Carrion, O. (2025). Synergistic Antiallodynic Effects of Pregabalin and Thioctic Acid in a Rat Model of Neuropathic Pain.  Frontiers in Pharmacology, 16: 1675015.</t>
  </si>
  <si>
    <t>Department of Technology Strategy and Innovation; CONACyT [230475 (PEI-946/2016)]</t>
  </si>
  <si>
    <t>10.3389/fphar.2025.1675015</t>
  </si>
  <si>
    <t>WOS:001572146900001</t>
  </si>
  <si>
    <t>Zamora-Macorra, E. J., Ochoa-Martinez, D. L., Chavarin-Camacho, C. Y., Hammond, R. W. &amp; Avina-Padilla, K. (2025). Genomic Insights Into Host-Associated Variants and Transmission Features of a Tobrfv Isolate From Mexico.  Frontiers in Plant Science, 16: 1580000.</t>
  </si>
  <si>
    <t>SECIHTI [CVU: 227919]</t>
  </si>
  <si>
    <t>10.3389/fpls.2025.1580000</t>
  </si>
  <si>
    <t>WOS:001559881200001</t>
  </si>
  <si>
    <t>Munoz-Gomez, R., Dominguez-De La Cruz, E., Oropeza-Sanchez, R., Chacon-Hernandez, J. E., Garcia-Hernandez, N. &amp; Munoz, M. D. (2025). Relationship of Nuclear and Mitochondrial Variants With Type 2 Diabetes and Its Microvascular Comorbidities in a Population of Mexican Origin.  Gaceta Medica De Mexico, 161(1): 48-65.</t>
  </si>
  <si>
    <t>10.24875/GMM.M25000979</t>
  </si>
  <si>
    <t>Medicine, General &amp; Internal</t>
  </si>
  <si>
    <t>240 DE 333</t>
  </si>
  <si>
    <t>Aguirre-Pineda, J. A., Perez, R. A. V., Perez-Guiot, A., Bobes, R. J. &amp; Romano, M. C. (2025). Effects of Mineralocorticoids on î±-Na Plus /K Plus Atpase Expression and Parasite Morphology in T. Crassiceps Wfu Cysticerci.  General and Comparative Endocrinology, 373: 114803.</t>
  </si>
  <si>
    <t>10.1016/j.ygcen.2025.114803</t>
  </si>
  <si>
    <t>WOS:001562861600001</t>
  </si>
  <si>
    <t>Endocrinology &amp; Metabolism; Zoology</t>
  </si>
  <si>
    <t>45 DE 182</t>
  </si>
  <si>
    <t>Barberena-Jonas, C., Flores-Ocampo, V., Ogonowski, N. S. et al. (2025). Genetic analysis of APOE reveals distinct origins and distribution of ancestry-enrichment haplotypes in the Mexican Biobank.  Genes &amp; Diseases, 13(1): 101542.</t>
  </si>
  <si>
    <t>114473GB-I00, PID2023-146220NB-I00]; Generalitat Valenciana [PROME_x0002_TEO/2021/07]</t>
  </si>
  <si>
    <t>https://doi.org/10.1016/j.gendis.2025.101542</t>
  </si>
  <si>
    <t>10.1016/j.gendis.2025.101542</t>
  </si>
  <si>
    <t>19 DE 191</t>
  </si>
  <si>
    <t>Li, X. O. &amp; Yu, W. (2025). Data-Driven Multiple Arima Through Neural Fusion for Enhanced Wind Power Prediction With Missing Data.  Ieee Access, 13: 142117-142128.</t>
  </si>
  <si>
    <t>Mexican Consejo Nacional de Humanidades, Ciencias y Tecnologias (CONAHCYT) [CF-2023-I-2614]</t>
  </si>
  <si>
    <t>10.1109/ACCESS.2025.3596855</t>
  </si>
  <si>
    <t>WOS:001554466800026</t>
  </si>
  <si>
    <t>Lin, Q., Liu, W., Zheng, S., Ji, J., Li, K. C. W. J. &amp; Coello-Coello, C. A. (2025). Federated Intrusion Detection System With Cost-Sensitive Learning for Internet of Things.  Ieee Internet of Things Journal, 12(19): 39677-39688.</t>
  </si>
  <si>
    <t>https://doi.org/10.1109/JIOT.2025.3586938</t>
  </si>
  <si>
    <t>10.1109/JIOT.2025.3586938</t>
  </si>
  <si>
    <t>Telecommunications</t>
  </si>
  <si>
    <t>8 DE 120</t>
  </si>
  <si>
    <t>Gao, S. T., Yu, W. &amp; Chai, T. Y. (2025). A Novel Semisupervised Approach for Caustic Concentration Prediction in Alumina Production.  Ieee Transactions on Industrial Informatics, 21(10): 7817-7826.</t>
  </si>
  <si>
    <t>Research Program of the Liaoning Liaohe Laboratory [LLL23ZZ-05-01]; Key Research and Development Program of Liaoning Province [2023JH26/10200011]; National Natural Science Foundation of China [61991404]; National Key Research and Development Program of China [2024YFB3309700]</t>
  </si>
  <si>
    <t>10.1109/TII.2025.3576877</t>
  </si>
  <si>
    <t>WOS:001522955800001</t>
  </si>
  <si>
    <t>Automation &amp; Control Systems; Computer Science, Interdisciplinary Applications; Engineering, Industrial</t>
  </si>
  <si>
    <t>2 DE 89</t>
  </si>
  <si>
    <t>Abrego-Martinez, P. G., Corpus-Mendoza, A. N., Moreno-Romero, P. M., Torres-Herrera, D. M., Rodriguez-Castaneda, C. A., Miranda-Hernandez, M. &amp; Hu, H. L. (2025). Dynamic Behavior of Ionic and Electronic Phenomena in Perovskite Solar Cells Analyzed Through Poles and Zeros of the Transfer Function of Impedance.  International Journal of Circuit Theory and Applications, 53(9): 5076-5085.</t>
  </si>
  <si>
    <t>Universidad Nacional Autonoma de Mexico; Consejo Nacional de Ciencia y Tecnologia</t>
  </si>
  <si>
    <t>10.1002/cta.4411</t>
  </si>
  <si>
    <t>WOS:001383422200001</t>
  </si>
  <si>
    <t>246 DE 366</t>
  </si>
  <si>
    <t>Nazin, A., Chairez, I. &amp; Poznyak, A. (2025). Nash e-Equilibrium in State Constraint Online Games: Tanaka-Yokoyama Function Analysis and Inertial Mirror Descent in Continuous Time.  International Journal of Dynamics and Control, 13(9): 310.</t>
  </si>
  <si>
    <t>10.1007/s40435-025-01817-0</t>
  </si>
  <si>
    <t>WOS:001563244400005</t>
  </si>
  <si>
    <t>Rivera-Figueroa, A. &amp; Cruz-Canales, J. L. (2025). Tangent Lines That Neither Touch nor Cross the Curves at the Points of Tangency.  International Journal of Mathematical Education in Science and Technology, 56(9): 1690-1724.</t>
  </si>
  <si>
    <t>Sistema Nacional de Investigadores (SNI), Consejo Nacional de Humanidades, Ciencia y Tecnologia (CONAHCYT), Mexico</t>
  </si>
  <si>
    <t>10.1080/0020739X.2024.2352422</t>
  </si>
  <si>
    <t>WOS:001234324100001</t>
  </si>
  <si>
    <t>536 DE 756</t>
  </si>
  <si>
    <t>Sanchez-Hernandez, R., Cruz-Villarreal, D. E., Silva-Palacios, A. et al. (2025). Altered b-Adrenergic System, Cardiac Dysfunction, and Lethal Arrhythmia in a Rat Model of Metabolic Syndrome.  International Journal of Molecular Sciences, 26(16): 7989.</t>
  </si>
  <si>
    <t>Cinvestav; Instituto Nacional de Cardiologia Ignacio Chavez (CZM), Fondo Sectorial de Investigacion para la Educacion, Conahcyt [A1-S-9082]; Fondo Ciencia de Frontera 2023, Conahcyt [CF-2023-G-446]</t>
  </si>
  <si>
    <t>10.3390/ijms26167989</t>
  </si>
  <si>
    <t>WOS:001557765400001</t>
  </si>
  <si>
    <t>Quezada-Maldonado, E. M., Lozolla-Ortiz, J. I., Santibanez-Andrade, M., Morales-Barcenas, R., Garcia-Cuellar, C. M. &amp; Sanchez-Perez, Y. (2025). Airborne PM10 Decreases Ku80 Expression and Ku70–Ku80 Heterodimer Levels of the Non-Homologous End Joining Repair Pathway in Lung Epithelial Cells.  International Journal of Molecular Sciences, 26(18): 8936.</t>
  </si>
  <si>
    <t>https://doi.org/10.3390/ijms26188936</t>
  </si>
  <si>
    <t>10.3390/ijms26188936</t>
  </si>
  <si>
    <t>Soto, K. M., Godinez-Oviedo, A., Romo-Perez, A. et al. (2025). Cysteine Surface Engineering of Green-Synthesized Gold Nanoparticles for Enhanced Antimicrobial and Antifungal Activity.  International Journal of Molecular Sciences, 26(15): 7645.</t>
  </si>
  <si>
    <t>10.3390/ijms26157645</t>
  </si>
  <si>
    <t>WOS:001554784900001</t>
  </si>
  <si>
    <t>Jimenez-Gutierrez, G. E., Zavaleta-Vasquez, T. I., Lizcano-Meneses, J. A., Garcia-Aguirre, I. A., Laredo-Cisneros, M. S., Magana, J. J., Winder, S. J., Cordero-Martinez, J. &amp; Cisneros, B. (2025). Analysis of Beta-Dystroglycan in Different Cell Models of Senescence.  International Journal of Molecular Sciences, 26(16): 7726.</t>
  </si>
  <si>
    <t>SEP-CINVESTAV agreement [242]; INR LGII [05/24]; Escuela Nacional de Ciencias Biologicas del Instituto Politecnico Nacional through the Secretaria de Investigacion y Posgrado (SIP) [20253438]</t>
  </si>
  <si>
    <t>10.3390/ijms26167726</t>
  </si>
  <si>
    <t>WOS:001559699400001</t>
  </si>
  <si>
    <t>Shoshani, L., Huerta, C. S., Roldan, M. L., Ponce, A. &amp; Martinez-Archundia, M. (2025). Connecting the Dots: Amog/î²2 and Its Elusive Adhesion Partner in Cns.  International Journal of Molecular Sciences, 26(17): 8744.</t>
  </si>
  <si>
    <t>10.3390/ijms26178744</t>
  </si>
  <si>
    <t>WOS:001571355600001</t>
  </si>
  <si>
    <t>Martinez-Mendez, D. D., Sanchez-Mundo, M. D., Thompson-Bonilla, M. D., Alvarez-Salas, L. M., Rosales-Garcia, V. H., Rodriguez-Campos, J. &amp; Jaramillo-Flores, M. E. (2025). Anticancer Activity of Ethanolic Extract of Tabernaemontana Catharinensis in Breast Cancer Lines Mcf-7 and Mda-Mb-231.  International Journal of Molecular Sciences, 26(16): 8111.</t>
  </si>
  <si>
    <t>Instituto Politecnico Nacional [SIP-20240629]</t>
  </si>
  <si>
    <t>10.3390/ijms26168111</t>
  </si>
  <si>
    <t>WOS:001557735200001</t>
  </si>
  <si>
    <t>Sanchez-Pech, J. C., Nic-Can, G. I., Carrillo-Cocom, L. M. et al. (2025). Enhancement of the Osteoinductive Properties of Pcl Scaffolds Through Surface Modification With Aptes Plasma.  International Journal of Polymeric Materials and Polymeric Biomaterials, 74(16): 1484-1496.</t>
  </si>
  <si>
    <t>SECTIHT [CVU: 510665]</t>
  </si>
  <si>
    <t>10.1080/00914037.2025.2459087</t>
  </si>
  <si>
    <t>WOS:001415675600001</t>
  </si>
  <si>
    <t>Materials Science, Biomaterials; Polymer Science</t>
  </si>
  <si>
    <t>57 DE 94</t>
  </si>
  <si>
    <t>Torres, J., Reza, V. &amp; Guerrero, J. (2025). An Extended Adaptive Generalized Second-Order Algorithm for Simultaneous Estimation of Reaction Rates and an Input Disturbance in Bioprocesses.  International Journal of Robust and Nonlinear Control, 35(14): 5990-6001.</t>
  </si>
  <si>
    <t>Humanities, Technology and Innovation (SECIHTI) Mexico</t>
  </si>
  <si>
    <t>10.1002/rnc.8035</t>
  </si>
  <si>
    <t>WOS:001487658300001</t>
  </si>
  <si>
    <t>Automation &amp; Control Systems; Engineering, Electrical &amp; Electronic; Mathematics, Applied</t>
  </si>
  <si>
    <t>15 DE 89</t>
  </si>
  <si>
    <t>Dreffs, A. A., Hendry, E., Gonzalez, L., Lin, C. M., Coranguez, M. D. &amp; Antonetti, D. A. (2025). Norrin Treatment Prevents Vascular Permeability and Amacrine Cell Loss While Preserving Vision in Diabetic Rats.  Investigative Ophthalmology &amp; Visual Science, 66(8): 886.</t>
  </si>
  <si>
    <t>Meeting Abstract</t>
  </si>
  <si>
    <t>NH [EY007003, EY012021]</t>
  </si>
  <si>
    <t>https://iovs.arvojournals.org/article.aspx?articleid=2805167</t>
  </si>
  <si>
    <t>WOS:001560159800047</t>
  </si>
  <si>
    <t>10 DE 98</t>
  </si>
  <si>
    <t>Raffaghelli, J., Rivera-Vargas, P. &amp; Dussel, I. (2025). Rethinking Ethics in the Age of Ai: Beyond a Pedagogy of Cruelty.  Izquierdas, 54: 1-33.</t>
  </si>
  <si>
    <t>ERASMUS+/COOPERATION PARTNERSHIPS IN HIGHER EDUCATION [KA220-HED, 2024-1-IT02-KA220-HED-000255527]</t>
  </si>
  <si>
    <t>https://www.izquierdas.cl/images/pdf/2025/54/Mono11Eng.pdf</t>
  </si>
  <si>
    <t>WOS:001562172500003</t>
  </si>
  <si>
    <t>Political Science</t>
  </si>
  <si>
    <t>314 DE 322</t>
  </si>
  <si>
    <t>Raffaghelli, J., Rivera-Vargas, P. &amp; Dussel, I. (2025). Rethinking Ethics in the Era of Ai: Beyond a Pedagogy of Cruelty.  Izquierdas, 54: 1-35.</t>
  </si>
  <si>
    <t>https://www.izquierdas.cl/images/pdf/2025/54/Mono11Esp.pdf</t>
  </si>
  <si>
    <t>WOS:001562172500009</t>
  </si>
  <si>
    <t>Fornah, S., Jardon-Perez, L. E., Ramirez-Argaez, M. A. &amp; Conejo, A. N. (2025). A Cfd Analysis of Oxygen Lance Configuration to Mitigate Dead Zones and Improve Steel Production in Electric Arc Furnaces.  Jom, 77: 7782-7800.</t>
  </si>
  <si>
    <t>Fundamental Research Funds from the University of Science and Technology Beijing, China [06500108]; SECIHTI for the academic postdoctoral fellowship [CVU: 624968]; UNAM [IN106824]</t>
  </si>
  <si>
    <t>10.1007/s11837-025-07564-z</t>
  </si>
  <si>
    <t>WOS:001528290600001</t>
  </si>
  <si>
    <t>Materials Science, Multidisciplinary; Metallurgy &amp; Metallurgical Engineering; Mineralogy; Mining &amp; Mineral Processing</t>
  </si>
  <si>
    <t>13 DE 31</t>
  </si>
  <si>
    <t>Morel-Moreno, I., Ramirez-Bon, R., Villacampa, B., Carrasco, C., Valdes, M. &amp; Rodriguez, C. A. (2025). Establishing the Hierarchy of Growth-Driven Properties in Cds Thin Films and Their Role in Cds/Pbs Solar Cell Performance.  Journal of Alloys and Compounds, 1039: 183225.</t>
  </si>
  <si>
    <t>National Agency for Research and Development (ANID); Fondecyt [Regular 1230857, FOVI 220128]; FONDEQUIP [EQM190179]; Solar Energy Research Center (SERC) FONDAP [1523A0006]; University of La Serena through the DIDULS [N degrees PTE22538511]; CONICET; Scientific and Technological Research Fund (I + D FONCYT) [PICT 2425/18]; National University of Mar del Plata (UNMdP) [ING667/22, E47-23R, UZ2023 CIE-01]; Laboratorio Nacional de Investigacion y Desarrollo Tecnologico de Recubrimientos Avanzados (LIDTRA) of CINVESTAV</t>
  </si>
  <si>
    <t>10.1016/j.jallcom.2025.183225</t>
  </si>
  <si>
    <t>WOS:001566368200004</t>
  </si>
  <si>
    <t>Chemistry, Physical; Materials Science, Multidisciplinary; Metallurgy &amp; Metallurgical Engineering</t>
  </si>
  <si>
    <t>Perez, I., Sosa, V., Gamboa, F., Enriquez-Carrejo, J. L. &amp; Mixteco-Sanchez, J. C. (2025). Assessing the Effect of Liclo4 Electrolyte on the Electrochemical Properties of Indium Tin Oxide Thin Films.  Journal of Applied Research and Technology, 23(4): 362-370.</t>
  </si>
  <si>
    <t>CONAHCYT [3035]</t>
  </si>
  <si>
    <t>https://doi.org/10.22201/icat.24486736e.2025.23.4.2678</t>
  </si>
  <si>
    <t>10.22201/icat.24486736e.2025.23.4.2678</t>
  </si>
  <si>
    <t>71 DE 87</t>
  </si>
  <si>
    <t>Perez-Becerra, K. O., Pedroza-Montero, J. N., Pederson, M. R., Hernandez-Segura, L. I. &amp; Koster, A. M. (2025). Hybrid Diagonal Approximation in Time-Dependent Auxiliary Density Functional Theory.  Journal of Computational Chemistry, 46(23): e70210.</t>
  </si>
  <si>
    <t>CNR-Cinvestav</t>
  </si>
  <si>
    <t>10.1002/jcc.70210</t>
  </si>
  <si>
    <t>WOS:001570418200013</t>
  </si>
  <si>
    <t>Hernandez, H. D., Dominguez, R. B. &amp; Gutierrez, J. M. (2025). Uric Acid Detection With a Sustainable Electrochemical Paper-Based Analytical Device Manufactured With Polyvinyl Alcohol-Graphite Conductive Ink.  Journal of Electroanalytical Chemistry, 997: 119476.</t>
  </si>
  <si>
    <t>Secretary of Science, Humanities, Technology, and Innovation (SECIHTI) [2021-000018-02NACF-22472]</t>
  </si>
  <si>
    <t>10.1016/j.jelechem.2025.119476</t>
  </si>
  <si>
    <t>WOS:001572438300001</t>
  </si>
  <si>
    <t>Chemistry, Analytical; Electrochemistry</t>
  </si>
  <si>
    <t>12 DE 44</t>
  </si>
  <si>
    <t>Barbosa-Martin, E., Valencia-Quinones, N. Y., Zarza-Garcia, A. L. et al. (2025). Nutritional Analysis of Traditional Foods From the Yucatan Peninsula.  Journal of Food Composition and Analysis, 148: 108260.</t>
  </si>
  <si>
    <t>10.1016/j.jfca.2025.108260</t>
  </si>
  <si>
    <t>WOS:001568909500007</t>
  </si>
  <si>
    <t>Chemistry, Applied; Food Science &amp; Technology</t>
  </si>
  <si>
    <t>19 DE 76</t>
  </si>
  <si>
    <t>Chekhovsky, V., Hayrapetyan, A., Makarenko, V. et al. (2025). Search for Jet Quenching With Dijets From High-Multiplicity Ppb Collisions at root ˆšSnn=8.16 Tev.  Journal of High Energy Physics(7): 118.</t>
  </si>
  <si>
    <t>FWF; FNRS; FWO (Belgium); CNPq; CAPES; FAPERJ; FAPERGS; FAPESP (Brazil); BNSF (Bulgaria); MoST; NSFC (China); CSF (Croatia); RIF (Cyprus); SENESCYT (Ecuador); ERC PRG [MoER TK202]; Academy of Finland; MEC; CEA; CNRS/IN2P3 (France); SRNSF; BMBF; DFG; HGF (Germany); NKFIH (Hungary); DAE; DST; IPM; SFI (Ireland); INFN (Italy); NRF (Republic of Korea); MES (Latvia); MOE; UM (Malaysia); BUAP; CONACYT; UASLP-FAI (Mexico); PAEC (Pakistan); FCT (Portugal); MESTD (Serbia); PCTI (Spain); MOSTR (Sri Lanka); Swiss Funding Agencies (Switzerland); NSTDA; TUBITAK; DOE; NSF; Marie-Curie program; European Research Council; Horizon 2020 Grant [675440, 724704, 752730, 758316, 765710, 824093, 101115353, 101002207]; COST Action [CA16108]; Leventis Foundation; Alfred P. Sloan Foundation; Alexander von Humboldt Foundation; Science Committee [22rl-037]; Fonds pour la Formation a la Recherche dans l'Industrie et dans l'Agriculture (FRIA-Belgium); Beijing Municipal Science &amp; Technology Commission [Z191100007219010]; Fundamental Research Funds for the Central Universities (China); Ministry of Education, Youth and Sports (MEYS) of the Czech Republic; Shota Rustaveli National Science Foundation [FR-22-985]; Deutsche Forschungsgemeinschaft (DFG) [EXC 2121, 400140256 -GRK2497]; Hellenic Foundation for Research and Innovation (HFRI) [2288]; Hungarian Academy of Sciences [K 131991, K 133046, K 138136, K 143460, K 143477, K 146913, K 146914, K 147048, 2020-2.2.1-ED-2021-00181, TKP2021-NKTA-64, 2021-4.1.2-NEMZ_KI-2024-00036]; Council of Science and Industrial Research, India - NextGenerationEU program (Italy); Latvian Council of Science; Ministry of Education and Science [2022/WK/14]; National Science Center [Opus 2021/41/B/ST2/01369, 2021/43/B/ST2/01552]; Fundacao para a Ciencia e a Tecnologia [CEECIND/01334/2018]; National Priorities Research Program by Qatar National Research Fund [MICIU/AEI/10.13039/501100011033]; ERDF/EU; Programa Severo Ochoa del Principado de Asturias (Spain); National Science, Research and Innovation Fund via the Program Management Unit for Human Resources &amp; Institutional Development, Research and Innovation [B39G670016]; Kavli Foundation; Nvidia Corporation; SuperMicro Corporation; Welch Foundation [C-1845]; Weston Havens Foundation (U.S.A.)</t>
  </si>
  <si>
    <t>10.1007/JHEP07(2025)118</t>
  </si>
  <si>
    <t>WOS:001535040000001</t>
  </si>
  <si>
    <t>gold, Green Published, Green Submitted</t>
  </si>
  <si>
    <t>Abbaslu, S., Abud, A. A., Acciarri, R. &amp; Montano-Zetin, L. M. (2025). Spatial and temporal evaluations of the liquid argon purity in ProtoDUNE-SP.  Journal of Instrumentation, 20: P09008.</t>
  </si>
  <si>
    <t>https://doi.org/10.1088/1748-0221/20/09/P09008</t>
  </si>
  <si>
    <t>10.1088/1748-0221/20/09/P09008</t>
  </si>
  <si>
    <t>Sanchez-Arroyo, A., Rodriguez-Reyes, M., Villarreal-Fuentes, B. O. et al. (2025). Combined Effect of Tio2 and Metallurgical Slag Addition on the Properties of Magnesium Composites.  Journal of Materials Engineering and Performance, 34: 18844-18857.</t>
  </si>
  <si>
    <t>10.1007/s11665-024-10585-5</t>
  </si>
  <si>
    <t>WOS:001380598600001</t>
  </si>
  <si>
    <t>Flores-Garcia, E., Hernandez-Landaverde, M. A., Romero-Avila, E. &amp; Ramirez-Bon, R. (2025). Zno Crystalline Nanofibers With Photocatalytic Properties Obtained From Pork Skin Gelatin and Zinc Acetate Fibers.  Journal of Materials Science-Materials in Electronics, 36(26): 1662.</t>
  </si>
  <si>
    <t>Cinvestav and SeCiHTI-Mexico [LN295261, LN254119, LN299082]</t>
  </si>
  <si>
    <t>10.1007/s10854-025-15703-0</t>
  </si>
  <si>
    <t>WOS:001571015200007</t>
  </si>
  <si>
    <t>Rodriguez-Rosales, K., Cruz-Gomez, J., Santos-Cruz, J., Melendez-Lira, M., Guillen-Cervantes, A., Contreras-Puente, G. &amp; De Moure-Flores, F. J. (2025). Effect of Cui Film Thickness Deposited Via Pvd on the Performance of Cds/Cdte Solar Cells.  Journal of Materials Science-Materials in Electronics, 36(26): 1720.</t>
  </si>
  <si>
    <t>10.1007/s10854-025-15787-8</t>
  </si>
  <si>
    <t>WOS:001575256900001</t>
  </si>
  <si>
    <t>Kravchenko, V. V. &amp; Murcia-Lozano, L. E. (2025). Solution of the Zakharov-Shabat System in Terms of Neumann Series of Bessel Functions.  Journal of Mathematical Sciences (United States), 289: 955-961.</t>
  </si>
  <si>
    <t>CONAHCYT [FORDECYT - PRONACES/ 61517/ 2020]; Regional Mathematical Center of the Southern Federal University; Ministry of Education and Science of Russia [075-02-2024-1427]</t>
  </si>
  <si>
    <t>https://doi.org/10.1007/s10958-024-07553-8</t>
  </si>
  <si>
    <t>10.1007/s10958-024-07553-8</t>
  </si>
  <si>
    <t>Ochoa-Rodriguez, L. R., Mendoza-Galvan, A., Bravo-Alfaro, D. A., Luna Barcenas, G. &amp; Prokhorov, E. (2025). Characterization and Stability Assessment of Geraniol Self-Nanoemulsifying Drug Delivery Systems (Snedds): a Novel Approach Using Dielectric Spectroscopy.  Journal of Molecular Liquids, 437: 128328.</t>
  </si>
  <si>
    <t>SECIHTI [CVU-933511]</t>
  </si>
  <si>
    <t>https://doi.org/10.1016/j.molliq.2025.128328</t>
  </si>
  <si>
    <t>10.1016/j.molliq.2025.128328</t>
  </si>
  <si>
    <t>Rayna, N. T., Sonda, I. J., Siddiqi-Tamanna, L. S., Ridker, P. M., De la Cruz-Burelo, E., Akter, N. &amp; Mazumder, A. A. J. (2025). S M Nazmuz Sakib’s Expansive Educational Trajectory: A Forensic and Psychological: Study of His Motivations, Intentions, and Cognitive Strategies.  Journal of Neurology and Neurosurgery, 1(2): [1-13].</t>
  </si>
  <si>
    <t>Shandong Provincial Natural Science Foundation; Beijing Social Science Fund; Institute of Education Sciences, Russian Academy of Education; Saint Petersburg State University of Economics</t>
  </si>
  <si>
    <t>https://doi.org/10.61615/JNN/2025/AUG027140826</t>
  </si>
  <si>
    <t>10.61615/JNN/2025/AUG027140826</t>
  </si>
  <si>
    <t>Siddiqi-Tamanna, L. S., Ridker, P. M., De la Cruz-Burelo, E., Akter, N. &amp; Mazumder, A. A. J. (2025). S M Nazmuz Sakib’s Dual-Task Classification Model for Fruit and Vegetable Type and Freshness Detection.  Journal of Neurology and Neurosurgery, 2(3): [1-18].</t>
  </si>
  <si>
    <t>https://doi.org/10.61615/JMCHR/2025/AUG027140823</t>
  </si>
  <si>
    <t>10.61615/JMCHR/2025/AUG027140823</t>
  </si>
  <si>
    <t>Daza, L. G., Martin-Tovar, E. A., Duarte-Ake, M., Perez-Quintana, I. V. &amp; Castro-Rodriguez, R. (2025). Structural, Morphological and Optical Characterization of Zno/Tio2 Multi-Layer Nanocomposites Extracted From Commercial Sunscreens.  Journal of Optoelectronics and Advanced Materials, 27(7-8): 318-325.</t>
  </si>
  <si>
    <t>National Council for Science and Technology of Mexico &amp; Mixed Fund, Yucatan State Government [2008-108160]; National Council for Science and Technology of Mexico [2009-01-123913, 29-(2692, 4643), 188345, 204822]</t>
  </si>
  <si>
    <t>https://joam.inoe.ro/articles/structural-morphological-and-optical-characterization-of-znotio2-multi-layer-nanocomposites-extracted-from-commercial-sunscreens/</t>
  </si>
  <si>
    <t>WOS:001571937100005</t>
  </si>
  <si>
    <t>Materials Science, Multidisciplinary; Optics; Physics, Applied</t>
  </si>
  <si>
    <t>119 DE 125</t>
  </si>
  <si>
    <t>Sigala-Aguilar, N. A., Delgadillo-Martinez, J., Fernandez-Luqueno, F. &amp; Lopez, M. G. (2025). Multi-Walled Carbon Nanotubes as Elicitors in Tomato Seedlings (Solanum Lycopersicum L.): Impact on Biocompounds and Amino Acids Production, Nutrient Uptake, Growth of Seedlings, and Biological Quality of the Soil.  Journal of Soil Science and Plant Nutrition, 25: 8168-8186.</t>
  </si>
  <si>
    <t>Projects Basic Science SEP-CONACyT [151881]; Sustainability Program of the Natural Resources and Energy [COAH-2019-C13-C006, COAH-2021-C15-C095]; Cinvestav Zacatenco; CONAHCYT; SNII</t>
  </si>
  <si>
    <t>10.1007/s42729-025-02663-x</t>
  </si>
  <si>
    <t>WOS:001546922600001</t>
  </si>
  <si>
    <t>Plant Sciences; Environmental Sciences; Soil Science</t>
  </si>
  <si>
    <t>19 DE 48</t>
  </si>
  <si>
    <t>Sigala-Aguilar, N. A., Flores-Renteria, D., Vera-Reyes, I., Moya-Cadena, S., Fernandez-Luqueno, F. &amp; Lopez, M. G. (2025). Multi-Walled Carbon Nanotubes: Effect on the Growth-Development of Tomato Plants (Solanum Lycopersicum L.), Biocompounds Content in Tomato Fruits and Quality Indicators of Cultivated Soil.  Journal of Soil Science and Plant Nutrition, 25: 6840-6860.</t>
  </si>
  <si>
    <t>Basic Science SEP-CONACyT-151881 [SEP-CONACyT-151881, FONCYT-COAHUILA COAH-2019-C13-C006, FONCYT-COAHUILA COAH-2021-C15-C095]; Sustainability Program of the Natural Resources and Energy (Cinvestav- Saltillo); Cinvestav Zacatenco</t>
  </si>
  <si>
    <t>10.1007/s42729-025-02566-x</t>
  </si>
  <si>
    <t>WOS:001533754200001</t>
  </si>
  <si>
    <t>Garcia, D. H., Garnica-Romo, M. G., Ramos-Corona, A., Cervantes-Alvarez, F., Garcia-Gonzalez, L., Dasgupta-Schubert, N. &amp; Alvarado-Gil, J. J. (2025). Photocatalytic Activity Under Visible Light of Ni:Tio2-Nitio3 Synthesized Through a Modified Sol-Gel Method.  Journal of Sol-Gel Science and Technology, 115: 1449-1464.</t>
  </si>
  <si>
    <t>CONACYT [CVU 744829]; Scientific Research Coordination of the Universidad Michoacana de San Nicolas de Hidalgo; CINVESTAV-Unidad Merida</t>
  </si>
  <si>
    <t>10.1007/s10971-024-06411-y</t>
  </si>
  <si>
    <t>WOS:001226761200001</t>
  </si>
  <si>
    <t>8 DE 33</t>
  </si>
  <si>
    <t>Galvez-Barbosa, S., Gonzalez, L. A. &amp; Bretado, L. A. (2025). Pechini-Type Sol-Gel Synthesis of Z-Scheme Znfe2o4/a-Fe2o3 Heterojunction Nanoparticles for the Photocatalytic Degradation of Methylene Blue Under Natural Solar Radiation.  Journal of Sol-Gel Science and Technology, 115: 1356-1373.</t>
  </si>
  <si>
    <t>CVU [485518]</t>
  </si>
  <si>
    <t>10.1007/s10971-025-06827-0</t>
  </si>
  <si>
    <t>WOS:001503611200001</t>
  </si>
  <si>
    <t>Davila-Pulido, G. I., Gonzalez-Bonilla, B. R., Charles, D. A., Gonzalez-Ibarra, A. A., Chaidez-Felix, J. C. &amp; Salinas-Rodriguez, A. (2025). Silver Extraction From Jarositic Waste: Effect of Sodium Silicate on Cyanidation and Alkaline Decomposition as a Path to Revalorization.  Journal of Sustainable Metallurgy, 11: 2622-2631.</t>
  </si>
  <si>
    <t>Secretaria de Ciencia, Humanidades, Tecnologia e Innovacion (Secihti) (Mexico)</t>
  </si>
  <si>
    <t>10.1007/s40831-025-01161-9</t>
  </si>
  <si>
    <t>WOS:001509807400001</t>
  </si>
  <si>
    <t>Green &amp; Sustainable Science &amp; Technology; Metallurgy &amp; Metallurgical Engineering</t>
  </si>
  <si>
    <t>32 DE 96</t>
  </si>
  <si>
    <t>Paniagua-Chavez, M. L., Garces-Patino, L. A., Rodriguez-Gonzalez, C., Meza, R., Martinez-Antonio, A., Ruiz-Baltazar, A. J. &amp; Oliva, J. (2025). The Role of Green Redox Powder (Melanin) to Enhance the Capacitance of Graphene/Feox Based Supercapacitors.  Journal of the Indian Chemical Society, 102(10): 102048.</t>
  </si>
  <si>
    <t>UNAM-PAPIIT [IN103825]</t>
  </si>
  <si>
    <t>https://doi.org/10.1016/j.jics.2025.102048</t>
  </si>
  <si>
    <t>10.1016/j.jics.2025.102048</t>
  </si>
  <si>
    <t>106 DE 241</t>
  </si>
  <si>
    <t>Penaflor-Tellez, Y., De La Madrid, J. G., Monge-Celestino, E. I., Perez-Ibanez, C., Vazquez, R. S. L., Mondragon, S. I. S., Miguel-Rodriguez, C. E. &amp; Gutierrez-Escolano, A. L. (2025). The Leader of the Capsid Protein From Feline Calicivirus Must Be Palmitoylated and Form Oligomers Through Disulfide Bonds for Efficient Viral Replication.  Journal of Virology, 99(9): e01270-25.</t>
  </si>
  <si>
    <t>Consejo Nacional de Ciencia y Tecnologia [PRONAII-302965]</t>
  </si>
  <si>
    <t>10.1128/jvi.01270-25</t>
  </si>
  <si>
    <t>WOS:001552268600001</t>
  </si>
  <si>
    <t>9 DE 42</t>
  </si>
  <si>
    <t>Chavez-Pineda, O. G., Guevara-Pantoja, P. E., Marin-Lizarraga, V., Caballero-Robledo, G. A., Patino-Lopez, L. D., May-Arrioja, D. A., De-La-Pena, C. &amp; Garcia-Cordero, J. L. (2025). Parallel Dld Microfluidics for Chloroplast Isolation and Sorting.  Lab on a Chip, 25: 4609-4619.</t>
  </si>
  <si>
    <t>Mexico's Secretariat of Science, Humanities, Technology and Innovation (SECIHTI) [313088, CB-286368, CF-102963]; VML [CVU: 375624, CVU: 741461]</t>
  </si>
  <si>
    <t>10.1039/d5lc00348b</t>
  </si>
  <si>
    <t>WOS:001505470500001</t>
  </si>
  <si>
    <t>Biochemical Research Methods; Chemistry, Multidisciplinary; Chemistry, Analytical; Nanoscience &amp; Nanotechnology; Instruments &amp; Instrumentation</t>
  </si>
  <si>
    <t>12 DE 79</t>
  </si>
  <si>
    <t>Lopez-Lopez, E., Delgado-Monzon, A., Forero-Giron, A. C. et al. (2025). Huella latinoamericana en Lindau Nobel Laureate Meeting 2025 (#LINO2025).  Latin American Journal of Clinical Sciences and Medical Technology, 7: 67-72.</t>
  </si>
  <si>
    <t>Fundacion Marcos Moshinsky</t>
  </si>
  <si>
    <t>https://doi.org/10.34141/LJCS9882940</t>
  </si>
  <si>
    <t>10.34141/LJCS9882940</t>
  </si>
  <si>
    <t>Perez-Duran, H., Martinez-Baltodano, F. &amp; Vargas-Gutierrez, G. (2025). Polishing of Aisi 304 Ss by Electrolytic Plasma in Aqueous Urea Solution: Effect on Surface Modification and Corrosion Resistance.  Materials, 18(16): 3786.</t>
  </si>
  <si>
    <t>Secretaria de Ciencia, Humanidades, Tecnologia e Innovacion [2019-845101]</t>
  </si>
  <si>
    <t>10.3390/ma18163786</t>
  </si>
  <si>
    <t>WOS:001558008000001</t>
  </si>
  <si>
    <t>Rodriguez-Ocanto, N., Gonzalez-Gomez, W. S., Rodriguez-Gattorno, G., Padron-Hernandez, W. &amp; Ruiz-Gomez, M. A. (2025). Sustainable Colloidal Ink for Inkjet Printing of 1t/2h-Mos2 Based Photodetectors on Flexible Substrate.  Materials Science in Semiconductor Processing, 200: 110019.</t>
  </si>
  <si>
    <t>SECIHTI [CVU 1021183, 1710]; CONACYT-Mexico [1710, LAB-2009-01-123913, 292692, 294643, 204822, 188345, 2008-108160]; Laboratorio Nacional de Nano y Biomateriales, Cinvestav Merida: project FOMIX-Yucatan [2008-108160]</t>
  </si>
  <si>
    <t>10.1016/j.mssp.2025.110019</t>
  </si>
  <si>
    <t>WOS:001566876300002</t>
  </si>
  <si>
    <t>19 DE 79</t>
  </si>
  <si>
    <t>Solis-Perales, G., Espinoza-Valdez, A., Luna-Oliveros, B. C., Rivera, J. &amp; Sanchez-Estrada, J. (2025). Design of Stable Signed Laplacian Matrices With Mixed Attractive-Repulsive Couplings for Complete in-Phase Synchronization.  Mathematics, 13(17): 2741.</t>
  </si>
  <si>
    <t>10.3390/math13172741</t>
  </si>
  <si>
    <t>WOS:001569960100001</t>
  </si>
  <si>
    <t>Mier-Briseno, A., Benavides-Huerto, M. A., Padilla Ponce, I. &amp; Lagunas-Rangel, F. A. (2025). Atypical Carcinoid of the Thymus: Early Diagnosis in a Case Report.  Medical Sciences, 13(3): 96.</t>
  </si>
  <si>
    <t>https://doi.org/10.3390/medsci13030096</t>
  </si>
  <si>
    <t>10.3390/medsci13030096</t>
  </si>
  <si>
    <t>225 DE 333</t>
  </si>
  <si>
    <t>Reyes, L. V., Garcia-Rivera, G., Javier-Reyna, R., Morales-Rios, E., Tinajero, S., Banuelos, C., Talamas-Lara, D. &amp; Orozco, E. (2025). The CRISPR-Cas9 System in Entamoeba histolytica Trophozoites: ehcp112 Gene Knockout and Effects on Other Genes in the V1 Virulence Locus.  Microorganisms, 9(2219): 374.</t>
  </si>
  <si>
    <t>Secretaria de Ciencia, Humanidades, Tecnologia e Innovacion (SECIHTI) [CBF-2025-G393]</t>
  </si>
  <si>
    <t>https://doi.org/10.3390/microorganisms13092219</t>
  </si>
  <si>
    <t>10.3390/microorganisms13092219</t>
  </si>
  <si>
    <t>Sanchez-Ramos, A., Loo-Yau, J. R., Hernandez-Dominguez, E. A., Pulido-Gaytan, M. A., Reynoso-Hernandez, J. A. &amp; Moreno, P. (2025). Power-Dependent Modeling of Microwave Fet Intrinsic Elements Using X-Parameters.  Microwave and Optical Technology Letters, 67(9): e70411.</t>
  </si>
  <si>
    <t>Consejo Nacional de Humaninades Ciencia y Tecnologia (CONAHCYT)-Mexico [163272, 206029]</t>
  </si>
  <si>
    <t>10.1002/mop.70411</t>
  </si>
  <si>
    <t>WOS:001576634200001</t>
  </si>
  <si>
    <t>Engineering, Electrical &amp; Electronic; Optics</t>
  </si>
  <si>
    <t>102 DE 125</t>
  </si>
  <si>
    <t>Guzman-Jarquin, E. J., Perez-Garibay, R., Alvarado-Gomez, A., Fuentes-Aceituno, J. C. &amp; Mejia-Cruz, I. C. (2025). Efficient platinum cementation via galvanic interactions promoted by physically interconnected zinc-graphite plates in an acidic HClO4-HCl medium.  Minerals Engineering, 234: 109726.</t>
  </si>
  <si>
    <t>SECIHTI [628591]</t>
  </si>
  <si>
    <t>https://doi.org/10.1016/j.mineng.2025.109726</t>
  </si>
  <si>
    <t>10.1016/j.mineng.2025.109726</t>
  </si>
  <si>
    <t>Mineralogy</t>
  </si>
  <si>
    <t>4 DE 31</t>
  </si>
  <si>
    <t>Gaona-Mendoza, A. S., Massange-Sanchez, J. A., Barboza-Corona, J. E., Abraham-Juarez, M. J. &amp; Casados-Vazquez, L. E. (2025). Codon Optimization Is Required to Express Fluorogenic Reporter Proteins in Lactococcus Lactis.  Molecular Biotechnology, 67: 3685-3695.</t>
  </si>
  <si>
    <t>CIIC [021/2023]; Conacyt's Ciencia de Frontera [CF-2023-I-1758]</t>
  </si>
  <si>
    <t>10.1007/s12033-024-01285-5</t>
  </si>
  <si>
    <t>WOS:001318951600001</t>
  </si>
  <si>
    <t>121 DE 177</t>
  </si>
  <si>
    <t>Vazquez-Vazquez, E. F., Hernandez-Rodriguez, Y. M., Solorza-Feria, O. &amp; Cigarroa-Mayorga, O. E. (2025). Optimized Sonochemical Exfoliation of Bulk 6H-SiC for the Synthesis of Multi-Layered SiC Nanosheets.  Nanomaterials, 15(19): 1480.</t>
  </si>
  <si>
    <t>Secretaría de Investigación y Posgrado del Instituto Politécnico Nacional (SIP-IPN); Secretaría de Educación, Ciencia, Tecnología e Innovación de la Ciudad de México (SECTEI) [SECTEI/137/2024]</t>
  </si>
  <si>
    <t>https://doi.org/10.3390/nano15191480</t>
  </si>
  <si>
    <t>10.3390/nano15191480</t>
  </si>
  <si>
    <t>Liu, W. W., Reicher, N., Alway, E. et al. (2025). A Gut Sense for a Microbial Pattern Regulates Feeding.  Nature, 645: 729-736.</t>
  </si>
  <si>
    <t>National Institutes of Health (NIH) [F30 DK122712, F32 DK139628]; NIH [DP2 MH122402, R21 AT010818, NIH R03 DK114500, R01 DK131112, R01 DK132070]; CONAHCyT [CF-2023-G-518, K01 DK131403]</t>
  </si>
  <si>
    <t>10.1038/s41586-025-09301-7</t>
  </si>
  <si>
    <t>WOS:001534764700001</t>
  </si>
  <si>
    <t>1 DE 135</t>
  </si>
  <si>
    <t>Galvan, E. J. &amp; Griego, E. (2025). Aging-Related Adaptations of Metabotropic Glutamate Receptors Within the Ca3 Region of the Rat Hippocampus.  Neurobiology of Aging, 156: 111-122.</t>
  </si>
  <si>
    <t>Cinvestav, Mexico</t>
  </si>
  <si>
    <t>10.1016/j.neurobiolaging.2025.08.008</t>
  </si>
  <si>
    <t>WOS:001566981200001</t>
  </si>
  <si>
    <t>Geriatrics &amp; Gerontology; Neurosciences</t>
  </si>
  <si>
    <t>23 DE 73</t>
  </si>
  <si>
    <t>Escalona-Nandez, I., Palacios-Gonzalez, B., Estanes-Hernandez, A., Guevara-Cruz, M., Torre-Delgadillo, A., Granados-Arreola, J., Medina-Vera, I., Noriega, L. G. &amp; Perez-Monter, C. (2025). Relationship between faecal microbiota and daily dietary macronutrients intake in male and female patients with hepatitis C virus-cirrhosis: a pilot study.  Nutrition, 141: 112915.</t>
  </si>
  <si>
    <t>https://doi.org/10.1016/j.nut.2025.112915</t>
  </si>
  <si>
    <t>10.1016/j.nut.2025.112915</t>
  </si>
  <si>
    <t>48 DE 112</t>
  </si>
  <si>
    <t>Lucas-Rosales, V. A., Vazquez, M. A., Merino, G., Poater, A. &amp; Jimenez-Halla, J. O. C. (2025). Electrophilic Insertion and Ring Growth in 1,2,5-Azadiborolidines: Theoretical Evidence for Boron-Driven Expansion.  Organic Chemistry Frontiers, 12: 5146-5156.</t>
  </si>
  <si>
    <t>SECIHTI [1312084]; Spanish MINECO [PID2021-127423NB-I00]; Generalitat de Catalunya [2021SGR623]; Conacyt [CB-2015-252356]</t>
  </si>
  <si>
    <t>10.1039/d5qo01081k</t>
  </si>
  <si>
    <t>WOS:001565403900001</t>
  </si>
  <si>
    <t>Chemistry, Organic</t>
  </si>
  <si>
    <t>5 DE 57</t>
  </si>
  <si>
    <t>Cordoba-Andrade, F., Peralta-Castro, A., Garcia-Medel, P. L. et al. (2025). The Concentration of Single-Stranded Dna-Binding Proteins Is a Critical Factor in Recombinase Polymerase Amplification (Rpa), as Revealed by Insights From an Open-Source System.  Peerj, 13: e19758.</t>
  </si>
  <si>
    <t>The CONACHYT-COVID emergence grant</t>
  </si>
  <si>
    <t>10.7717/peerj.19758</t>
  </si>
  <si>
    <t>WOS:001569082300001</t>
  </si>
  <si>
    <t>47 DE 135</t>
  </si>
  <si>
    <t>Garcia, E. H., Lamazares, B. L., Gomez-Lira, G. et al. (2025). Analysis of the Recurrence of Adverse Drug Reactions in Pediatric Patients With Epilepsy.  Pharmaceuticals, 18(8): 1116.</t>
  </si>
  <si>
    <t>E022 Program of the National Institute of Pediatrics [090/2012]</t>
  </si>
  <si>
    <t>10.3390/ph18081116</t>
  </si>
  <si>
    <t>WOS:001557526600001</t>
  </si>
  <si>
    <t>Acosta Palacios, J. F., Aleman-Ayala, K., Rodriguez-Lugo, V., Villasenor-Ceron, L. S., Tomas-Velazquez, S. A., Arvizu Coyotzi, M. A. &amp; Karthik-Tangirala, V. K. (2025). Effect of Zn and Mo Concentration in Nanostructured Znmoo4 Synthesized by the Hydrothermal Method on the Detection of Acetone.  Physica B, 716: 417728.</t>
  </si>
  <si>
    <t>SECIHTI [1235837]; Universidad Autonoma del Estado de Hidalgo [484936]</t>
  </si>
  <si>
    <t>https://doi.org/10.1016/j.physb.2025.417728</t>
  </si>
  <si>
    <t>10.1016/j.physb.2025.417728</t>
  </si>
  <si>
    <t>Physics, Condensed Matter</t>
  </si>
  <si>
    <t>40 DE 79</t>
  </si>
  <si>
    <t>Rahmani, S. (2025). Weak Decays of Bs to Ds Based on the Helicity Analysis.  Physica Scripta, 100(9): 095305.</t>
  </si>
  <si>
    <t>Fundamental Research Funds for the Central Universities [531118010379]</t>
  </si>
  <si>
    <t>10.1088/1402-4896/ae04ae</t>
  </si>
  <si>
    <t>WOS:001572883400001</t>
  </si>
  <si>
    <t>Acharya, S., Agarwal, A., Rinella, G. A. et al. (2025). Higher-Order Symmetry Plane Correlations in Pb-Pb Collisions at root Snn=5.02 Tev.  Physical Review C, 111(6): 064913.</t>
  </si>
  <si>
    <t>Worldwide LHC Computing Grid (WLCG) Collaboration; A. I. Alikhanyan National Science Laboratory (Yerevan Physics Institute) Foundation (ANSL), State Committee of Science; World Federation of Scientists (WFS), Armenia; Austrian Academy of Sciences, Austrian Science Fund (FWF) [M 2467-N36]; Nationalstiftung fur Forschung, Technologie und Entwicklung, Austria; Ministry of Communications and High Technologies, National Nuclear Research Center; Conselho Nacional de Desenvolvimento Cientifico e Tecnologico (CNPq); Financiadora de Estudos e Projetos (Finep); Fundacao de Amparo a Pesquisa do Estado de Sao Paulo (FAPESP); Universidade Federal do Rio Grande do Sul (UFRGS), Brazil; Bulgarian Ministry of Education and Science, within the National Roadmap; Ministry of Education of China (MOEC), Ministry of Science &amp; Technology of China (MSTC); National Natural Science Foundation of China (NSFC), China; Ministry of Science and Education and Croatian Science Foundation, Croatia; Centro de Aplicaciones Tecnologicas y Desarrollo Nuclear (CEADEN); Ministry of Education, Youth and Sports of the Czech Republic, Czech Republic; Danish Council for Independent Research | Natural Sciences; VILLUM FONDEN; Danish National Research Foundation (DNRF), Denmark; Helsinki Institute of Physics (HIP), Finland; Commissariat a l'Energie Atomique (CEA); Centre National de la Recherche Scientifique (CNRS), France; Bundesministerium fur Bildung und Forschung (BMBF); Department of Atomic Energy Government of India (DAE), Department of Science and Technology, Government of India (DST), University Grants Commission, Government of India; Council of Scientific and Industrial Research (CSIR), India; National Research and Innovation Agency -BRIN, Indonesia; Istituto Nazionale di Fisica Nucleare (INFN), Italy; Japan Society for the Promotion of Science (JSPS) KAKENHI, Japan; Consejo Nacional de Ciencia (CONACYT); Direccion General de Asuntos del Personal Academico (DGAPA), Mexico; Research Council of Norway, Norway; Ministry of Science and Higher Education, National Science Centre; National Research Foundation of South Africa; Swedish Research Council Formas (VR); Knut and Alice Wallenberg Foundation (KAW), Sweden; National Science and Technology Development Agency (NSTDA); National Science, Research and Innovation Fund (NSRF) [PMU-B B05F650021]; Turkish Energy, Nuclear and Mineral Research Agency; United States Department of Energy; Czech Science Foundation [23-07499S]; Czech Republic; FORTE project [CZ.02.01.01/00/22_008/0004632]; European Union, Czech Republic; European Research Council [950692]; European Union; ICSC-Centro Nazionale di Ricerca in High Performance Computing, Big Data and Quantum Computing, European Union-NextGenerationEU; Academy of Finland (Center of Excellence in Quark Matter) [346327, 346328]</t>
  </si>
  <si>
    <t>10.1103/zx6t-29hf</t>
  </si>
  <si>
    <t>WOS:001534712700001</t>
  </si>
  <si>
    <t>3 DE 22</t>
  </si>
  <si>
    <t>Ayon-Beato, E., Flores-Alfonso, D. &amp; Hassaine, M. (2025). Ultrarelativistic Limit of the Kerr Theorem.  Physical Review D, 112(4): 044059.</t>
  </si>
  <si>
    <t>Secretaria de Ciencia, Humanidades, Tecnologia e Innovacion (SECIHTI)</t>
  </si>
  <si>
    <t>10.1103/dphz-kpwk</t>
  </si>
  <si>
    <t>WOS:001565749400007</t>
  </si>
  <si>
    <t>Green Submitted</t>
  </si>
  <si>
    <t>Noriega, H. E., De-Santiago, J., Garcia-Arroyo, G., Venzor, J. &amp; Perez-Lorenzana, A. (2025). Resonant Neutrino Self-Interactions: Insights From the Full Shape Galaxy Power Spectrum.  Physical Review D, 112(6): 063509.</t>
  </si>
  <si>
    <t>Secretaria de Ciencias, Humanidades, Tecnologia e Innovacion (SECIHTI) [CBF2023-2024-162, PAPIIT IA101825]; SECIHTI postdoctoral fellowships</t>
  </si>
  <si>
    <t>10.1103/b9x4-hnqn</t>
  </si>
  <si>
    <t>WOS:001571268100004</t>
  </si>
  <si>
    <t>Aliberti, R., Aoyama, T., Balzani, E. et al. (2025). The Anomalous Magnetic Moment of the Muon in the Standard Model: an Update.  Physics Reports-Review Section of Physics Letters, 1143: 1-158.</t>
  </si>
  <si>
    <t>KEK Theory Center, KEK Institute of Particle and Nuclear Studies; Flavor Physics International research center in Nagoya University; U.S.-Japan Science and Technology Cooperation Program in High Energy Physics; Wilhelm and Else Heraeus Foundation; Agence nationale pour la recherche (French National Research Agency); (ANR) [ANR-22-CE31-0011 HVP4NewPhys]; Austrian Science Fund (FWF) [DOI 10.55776/PAT2089624, 10.55776/PAT7221623, 10.55776/I3845, DOI 10.55776/W1252]; CNPq (Brazilian Agency) [308979/2021-4]; CNRS; Conacyt, Mexico - European Union; SECIHTI (Mexico) [CBF2023-2024-3226]; Deutsche Forschungsgemeinschaft (German Research Foundation, DFG) through the Cluster of Excellence Precision Physics, Fundamental Interactions and Structure of Matter [PRISMA+ EXC 2118/1, 39083149, FOR5327, 458854507, 449369623, HI 2048/1-3, 399400745]; ERC; European Union [101106243, 824093, H2020-INFRAIA-2018-1, 858199, EHPC-REG-2022R03-166, AMX-22-RE-AB-052, AMX-22-RE-AB-052 AMUalphaNP]; FAPESP (So Paulo Research Foundation) [2021/06756-6, 2020/15532-1, 2022/02328-2]; FEDER UE [PID2023-147112NB-C21, CEX2019-000918-M]; Generalitat de Catalunya (AGAUR) , Spain [2021SGR01095, 2021SGR00649, CIPROM/2022/66]; Generalitat Valenciana (Spain) [CIDEIG/2023/12, PROMETEO/2021/07]; Istituto Nazionale di Fisica Nucleare (INFN) , Italy [LQCD123]; Japan Society for the Promotion of Science [KAKENHI-16K05338, 20H05646, 20K03646, 20K03926, 20K03960, 20H05625, L23530, 22K21350]; Junta de Andalucia, Spain [POSTDOC_21_00136, P18-FR-5057]; Leverhulme Trust, United Kingdom [LIP-2021-014]; Italian Ministry of University and Research (MUR); European Union (EU) -Next Generation EU; PRIN 2022 [CUP F53D23001480006, 2022TJFCYB-]; Italian Ministero dell'Universit e Ricerca (MUR); European Union-Next Generation EU [20225X52RA MUS4GM2, MICIU/AEI/10.13039/501100011033, PID2023-151418NB-I00, PID2020-114473GB-I00, PID2023-146220NB-I00, PID2020-114767GB-I00, PID2023-147072NB-I00, CEX2023-001292-S]; Spanish Ministry of Science and Innovation (MICINN) [PID2022-140440NB-C22, PID2023-146142NB-I00]; Spanish MICIU (Ramon y Cajal program) [RYC2019-027605-I, PID2022-136510NB-C31]; National Natural Science Foundation of China (NSFC) [12125501]; Natural Sciences and Engineering Research Council of Canada; Rita Levi Montalcini program for young researchers of the Italian Ministry of University and Research (MUR); Royal Society [URF/R1/231503]; Swiss National Science Foundation, Switzerland [200020_200553, 200020_208222, 200021_175761, TMCG-2_213690,200020_207386]; Ambizione program [PZ00P2_193383]; UK Research and Innovation, Engineering and Physical Sciences Research Council [no.EP/X021971/1]; UK Science and Technology Facilities Council (STFC) [ST/T000600/1, ST/T000988/1, ST/X000494/1, ST/X000699/1, ST/Y509759/1]; U.S. Department of Energy, Office of Science, Office of High Energy Physics [DE-SC0010005, DE-SC0010120, DE-SC0010339, DE-SC0015655, DE-SC0013682, DE-SC0021147, DE-SC0024053]; U.S. Department of Energy, Office of Science, Office of Nuclear Physics [DE-FG02-00ER41132]; U.S. National Science Foundation [PHY20-13064, PHY23-10571, PHY-2309135, OAC-2311430]; Fermi National Accelerator Laboratory (Fermilab) , a U.S. Department of Energy, Office of Science, Office of High Energy Physics HEP User Facility; United States Department of Energy [89243024CSC000002]</t>
  </si>
  <si>
    <t>10.1016/j.physrep.2025.08.002</t>
  </si>
  <si>
    <t>WOS:001572030100001</t>
  </si>
  <si>
    <t>7 DE 114</t>
  </si>
  <si>
    <t>Flores-Lopez, L. F., Vidaver, A. K., Olalde-Portugal, V., Morales-Galvan, O., Montalban, K. M., D'amico-Willman, K. M., Roman-Reyna, V. &amp; Huerta, A. I. (2025). Resource Announcement of 18 Clavibacter Nebraskensis Genomes Isolated From Maize in Mexico.  Phytofrontiers, 5: 540-542.</t>
  </si>
  <si>
    <t>USDA NIFA Equipment Grants Program [2022-70410-38491]; USDA NIFA Extension Capacity Funds [7007436]; Foundation for Food and Agriculture Research [22-000116]</t>
  </si>
  <si>
    <t>10.1094/PHYTOFR-05-25-0046-A</t>
  </si>
  <si>
    <t>WOS:001568693200001</t>
  </si>
  <si>
    <t>De Lira-Ramos, K. V., Gonzã¡Lez-Gaona, E., Morales-Dominguez, J. F., Trejo-Saavedra, D. L., Sosa-Ramirez, J., Rivera-Bustamante, R. F. &amp; Luna-Ruiz, J. D. (2025). Resistance Assessment to Phyvv and Pepgmv in Wild and Domesticated Accessions of Capsicum Annuum L. By Bioballistic Inoculation.  Plants-Basel, 14(17): 2708.</t>
  </si>
  <si>
    <t>Universidad Autonoma de Aguascalientes [PIBT23-1, PIAgRN-24-1]</t>
  </si>
  <si>
    <t>10.3390/plants14172708</t>
  </si>
  <si>
    <t>WOS:001569767300001</t>
  </si>
  <si>
    <t>Gomez, L. A. G. &amp; De La Cruz, G. G. (2025). Transverse-Electric Surface Plasmon in Graphene Under Uniform Strain.  Plasmonics, 20: 7171-7181.</t>
  </si>
  <si>
    <t>10.1007/s11468-024-02707-5</t>
  </si>
  <si>
    <t>WOS:001401957400001</t>
  </si>
  <si>
    <t>Chemistry, Physical; Nanoscience &amp; Nanotechnology; Materials Science, Multidisciplinary</t>
  </si>
  <si>
    <t>89 DE 185</t>
  </si>
  <si>
    <t>Flores-Ramirez, B., Suaste-Gomez, E., Garcia-Limon, V. &amp; Angeles-Medina, F. (2025). Flexible Pvdf Sensors for Bruxism Bite Force Measurement: a Redefined Instrumental Approach.  Plos One, 20(8): e0330422.</t>
  </si>
  <si>
    <t>10.1371/journal.pone.0330422</t>
  </si>
  <si>
    <t>WOS:001555556700033</t>
  </si>
  <si>
    <t>Bensussen, A., Arciniega-Gonzalez, J. A., Alvarez-Buylla, E. R. &amp; Martinez-Garcia, J. C. (2025). Analytical Approach of Synchronous and Asynchronous Update Schemes Applied to Solving Biological Boolean Networks.  Plos One, 20(9): e0319240.</t>
  </si>
  <si>
    <t>SECIHTI [CBF-2025-G-494, CBF-2025-G-344, CF-2019/194186]; UNAM-DGAPA PAPIIT [IN211721]</t>
  </si>
  <si>
    <t>10.1371/journal.pone.0319240</t>
  </si>
  <si>
    <t>WOS:001571579900004</t>
  </si>
  <si>
    <t>De La Mora-Lopez, D. S., Olivera-Castillo, L., Lopez-Cervantes, J., Sanchez-Machado, D. I., Ayala-Zavala, J. F., Soto-Valdez, H. &amp; Madera-Santana, T. J. (2025). Bioengineered Chitosan-Collagen-Honey Sponges: Physicochemical, Antibacterial, and in Vitro Healing Properties for Enhanced Wound Healing and Infection Control.  Polymers, 17(17): 2379.</t>
  </si>
  <si>
    <t>SECIHTI [CVU: 847709]</t>
  </si>
  <si>
    <t>10.3390/polym17172379</t>
  </si>
  <si>
    <t>WOS:001569745500001</t>
  </si>
  <si>
    <t>19 DE 94</t>
  </si>
  <si>
    <t>Gutierrez-Pavon, J. &amp; Pacheco, C. G. (2025). A Formula for the Density of Local Time of the Brox Diffusion in a Time-Window.  Random Operators and Stochastic Equations, 33(3): 297-303.</t>
  </si>
  <si>
    <t>University of Costa Rica</t>
  </si>
  <si>
    <t>10.1515/rose-2025-2018</t>
  </si>
  <si>
    <t>WOS:001494809000001</t>
  </si>
  <si>
    <t>159 DE 167</t>
  </si>
  <si>
    <t>Montes-Monsalve, J., Bernal-Correa, R., Morales-Acevedo, A. &amp; Pulzara-Mora, A. (2025). Study of the Structural and Optical Properties of Cuinse2 Thin Films Obtained by Rf Sputtering as a Function of the Deposition Temperature.  Revista De La Academia Colombiana De Ciencias Exactas Fisicas Y Naturales, 49(192): 532-545.</t>
  </si>
  <si>
    <t>10.18257/raccefyn.3225</t>
  </si>
  <si>
    <t>WOS:001553902300001</t>
  </si>
  <si>
    <t>History &amp; Philosophy Of Science; Multidisciplinary Sciences</t>
  </si>
  <si>
    <t>82 DE 135</t>
  </si>
  <si>
    <t>Ashok, A., Sekar, K., Acosta, D., Alzahrani, H. S., Alfaifi, A. H. &amp; Hameed, T. A. (2025). Maneuvering Investigation of Theoretical and Experimental Parameters for Al-Doped Cu (in, Ga) Se2 Thin Film Solar Cells With and Without a Back Surface Field Layer.  Rsc Advances, 15(38): 31899-31916.</t>
  </si>
  <si>
    <t>SECIHTI [SNII CVU-867620]</t>
  </si>
  <si>
    <t>10.1039/d5ra03970c</t>
  </si>
  <si>
    <t>WOS:001564307400001</t>
  </si>
  <si>
    <t>Munoz-Cortes, E., Leardini, F., Conte, M., Campo, A. D., Flores, E., Ares, J. R. &amp; Nevshupa, R. (2025). Exploring Tribochemical Transduction Pathways for Dehydrogenation of Molecular Hydrides.  Rsc Mechanochemistry, 2(2): 285-296.</t>
  </si>
  <si>
    <t>Ministry of Science and Innovation of Spain [PID2019-111063RB-I00, PID2020-112770RB-C22, PID2020-117573GB-I00, RTI2018-099794-B-I00, TED2021-129950B-I00]</t>
  </si>
  <si>
    <t>10.1039/d4mr00072b</t>
  </si>
  <si>
    <t>WOS:001552999200001</t>
  </si>
  <si>
    <t>Miranda-Hernandez, J. A. &amp; Roig-Garces, P. (2025). New t-based evaluation of the hadronic vacuum polarization contribution to the muon anomalous magnetic moment.  SciPost Physics Proceedings, 16: 032.</t>
  </si>
  <si>
    <t>CONACYT; Fundacion Marcos Moshinsky</t>
  </si>
  <si>
    <t>https://doi.org/10.21468/SciPostPhysProc.16.032</t>
  </si>
  <si>
    <t>10.21468/SciPostPhysProc.16.032</t>
  </si>
  <si>
    <t>Masjuan, P., Miranda-Hernandez, J. A. &amp; Roig-Garces, P. (2025). Tau data-based evaluations of the hadronic vacuum polarization contribution to the muon g-2.  SciPost Physics Proceedings, 17: 023.</t>
  </si>
  <si>
    <t>European Union’s Horizon 2020 Research and Innovation Programme [824093 (H2020-INFRAIA-2018-</t>
  </si>
  <si>
    <t>https://doi.org/10.21468/SciPostPhysProc.17.023</t>
  </si>
  <si>
    <t>10.21468/SciPostPhysProc.17.023</t>
  </si>
  <si>
    <t>Miranda-Hernandez, J. A. &amp; Roig-Garces, P. (2025). Flavor violating li decay into lj and a light gauge boson.  SciPost Physics Proceedings, 16: 011.</t>
  </si>
  <si>
    <t>Unam</t>
  </si>
  <si>
    <t>https://doi.org/10.21468/SciPostPhysProc.16.011</t>
  </si>
  <si>
    <t>10.21468/SciPostPhysProc.16.011</t>
  </si>
  <si>
    <t>Roig-Garces, P. (2025). Exclusive hadronic t decays, within &amp; beyond the Standard Model.  SciPost Physics Proceedings, 16: 005.</t>
  </si>
  <si>
    <t>https://doi.org/10.21468/SciPostPhysProc.16.005</t>
  </si>
  <si>
    <t>10.21468/SciPostPhysProc.16.005</t>
  </si>
  <si>
    <t>Ramos, A. J., Lazarowski, A., Vega-Garcia, A. et al. (2025). Modulation of Neuroinflammation as a Therapeutic Strategy for the Control of Epilepsy.  Seizure-European Journal of Epilepsy, 131: 458-470.</t>
  </si>
  <si>
    <t>National Institute of Science and Technology in Translational Neurocience [MCTI/CNPq/FAPERJ #465346/2014-6]; National Institute of Science and Technology in Glia  [IGLIA, MCTI/CNPq/FAPERJ #409204/2024-2]; Fundaçao de Amparo a Pesquisa do Estado de Sao ˜ Paulo [FAPESP, #21/01098-0, 2024/16992-7]; Conselho Nacional de Pesquisas [404305/2024-5]</t>
  </si>
  <si>
    <t>https://doi.org/10.1016/j.seizure.2025.08.023</t>
  </si>
  <si>
    <t>10.1016/j.seizure.2025.08.023</t>
  </si>
  <si>
    <t>137 DE 285</t>
  </si>
  <si>
    <t>Ramirez-Guizar, M. A., De Los Santos-Lopez, N. M., Perez-Angel, G., Mendez-Alcaraz, J. M. &amp; Castaneda-Priego, R. (2025). Evolution of the Structure in a Soft Binary Colloidal Mixture During Thermodynamic Processes of Cooling and Heating.  Soft Matter, 21: 7204-7216.</t>
  </si>
  <si>
    <t>Consejo Nacional de Humanidades, Ciencias y Tecnologas [CBF2023-2024-3350, 2023(1)]; SECIHTI-Mexico</t>
  </si>
  <si>
    <t>10.1039/d5sm00259a</t>
  </si>
  <si>
    <t>WOS:001513698800001</t>
  </si>
  <si>
    <t>Chemistry, Physical; Materials Science, Multidisciplinary; Physics, Multidisciplinary; Polymer Science</t>
  </si>
  <si>
    <t>47 DE 94</t>
  </si>
  <si>
    <t>Kokornaczyk, M. O., Reif, M., Loef, M. et al. (2025). Multi-Cancer Detection Using Pattern Formation in Drying Body Fluids: a Systematic Review and Meta-Analysis of Diagnostic Test Accuracy Studies.  Technology in Cancer Research &amp; Treatment, 24: 1-15.</t>
  </si>
  <si>
    <t>Research Partnership Grant 2023 of the Leading House for the Latin American Region at the University of St. Gallen, Switzerland; CONAHCYT project [CF-2023-G-454]</t>
  </si>
  <si>
    <t>10.1177/15330338251333994</t>
  </si>
  <si>
    <t>WOS:001563069200001</t>
  </si>
  <si>
    <t>Moztarzadeh, S., Vargas-Robles, H., Schnoor, M., Radeva, M. Y., Waschke, J. &amp; Garcia-Ponce, A. (2025). Erk1/2 Is Not Required for Endothelial Barrier Establishment Despite Its Requirement for Camp-Dependent Rac1 Activation in Heart Endothelium.  Tissue Barriers, 13(3): 2398875.</t>
  </si>
  <si>
    <t>Else Kroner-Fresenius-Stiftung [2019_A176]</t>
  </si>
  <si>
    <t>10.1080/21688370.2024.2398875</t>
  </si>
  <si>
    <t>WOS:001304349700001</t>
  </si>
  <si>
    <t>77 DE 107</t>
  </si>
  <si>
    <t>Marquez-Quiroga, L. V., Vargas-Pozada, E. E., Cardoso-Lezama, I., Ramos-Tovar, E., Vasquez-Garzon, V. R., Pina-Vazquez, C., Villa-Trevino, S., Arellanes-Robledo, J. &amp; Muriel, P. (2025). Chronological Activation of the Nlrp3 Inflammasome/Pyroptosis Pathway in the Progression From Metabolic Dysfunction-Associated Fatty Liver Disease to Hepatocellular Carcinoma.  Toxicology Mechanisms and Methods, 35(8): 1103-1117.</t>
  </si>
  <si>
    <t>National Council of Humanities, Science, and Technology (Conahcyt) of Mexico [CF2019-53358, 814088]</t>
  </si>
  <si>
    <t>10.1080/15376516.2025.2524749</t>
  </si>
  <si>
    <t>WOS:001521095800001</t>
  </si>
  <si>
    <t>61 DE 106</t>
  </si>
  <si>
    <t>Serafin-Higuera, E. L., Reyes-Valdes, M. H., Garcia-Osuna, H. T., Morales-Diaz, A. B., Villarreal-Quintanilla, J. A., Medrano-Macias, J., Barrientos-Rivera, G. &amp; Benavides-Mendoza, A. (2025). Mineral and Carbohydrate Accumulation and Their Relationship With Macroand Micro Morphology of Dasylirion Cedrosanum Trel.  Tropical and Subtropical Agroecosystems, 28(2): 111.</t>
  </si>
  <si>
    <t>SECIHTI; Universidad Autónoma Agraria Antonio Narro (UAAAN)</t>
  </si>
  <si>
    <t>https://doi.org/10.56369/tsaes.6243</t>
  </si>
  <si>
    <t>10.56369/tsaes.6243</t>
  </si>
  <si>
    <t>Navarro-Barron, E., Hernandez-Gonzalez, C., Llera-Herrera, R., Garcia-Gasca, A., Lopez-Perez, M. &amp; Gomez-Gil, B. (2025). Overfeeding, Agavins, and Dietary Fat: Factors That Modulate the Zebrafish Gut Microbiota.  Zebrafish, 22(4): 141-151.</t>
  </si>
  <si>
    <t>CONACYT Mexico</t>
  </si>
  <si>
    <t>10.1177/15458547251365846</t>
  </si>
  <si>
    <t>WOS:001552782900004</t>
  </si>
  <si>
    <t>Developmental Biology; Zoology</t>
  </si>
  <si>
    <t>Alonso-Tejera, D., Reynoso-Hernandez, J. A., Pulido-Gaytan M. A., Maya-Sanchez, M., Sanchez-Garcia, J., Murillo-Bracamontes, E. A. &amp; Loo-Yau, J. R. (2025). Anomalous Behavior of Continuous Class-F Mode Power Amplifier. pp. 1-4. En: 2025 104th ARFTG Microwave Measurement Conference (ARFTG).</t>
  </si>
  <si>
    <t xml:space="preserve">https://doi.org/10.1109/ARFTG63706.2025.10989800 </t>
  </si>
  <si>
    <t>10.1109/ARFTG63706.2025.10989800</t>
  </si>
  <si>
    <t>Dussel, I. (2025). Transformaciones de las practicas educativas en las infraestructuras digitales de conocimiento: que desafios para la formación docente y la investigación educativa? 1a ed. ed. pp. 21-27. En: Lujan-Giammarini, G., Pagola, L. &amp; Carnevale, G. (comp.). Libro de resumenes: Foro Internacional de Pedagogia Argentina 2023. Formacion docente en epocas de ensennza hibrida.</t>
  </si>
  <si>
    <t xml:space="preserve">http://biblio.unvm.edu.ar/opac_css/47600/4539/FIPED-final-JULIO25-portada.pdf </t>
  </si>
  <si>
    <t>Dussel, I. (2025). Transformacões das praticas educativas nas infraestruturas digitais de conhecimento: quais desafios para a formacao docente e a pesquisa educativa?  1a ed. ed. pp. 28-33. En: Lujan-Giammarini, G., Pagola, L. &amp; Carnevale, G. (comp.). Libro de resumenes: Foro Internacional de Pedagogia Argentina 2023. Formacion docente en epocas de ensennza hibrida.</t>
  </si>
  <si>
    <t xml:space="preserve">http://biblio.unvm.edu.ar/opac_css/index.php?lvl=cmspage&amp;pageid=9&amp;id_notice=47600 </t>
  </si>
  <si>
    <t>Elizarraras-Baena, S. &amp; Ojeda-Salazar, S. M. (2025). Ensenanza y comprension de estocasticos con estudiantes de bachillerato desde el enfoque de la interdisciplinariedad. pp. 52-65. En: Tabares-Sanchez, L. A., Elizarraras-Baena, S. &amp; Mata-Romero, A. (comp.). Medios para la ensenanza y el desarrollo del pensamiento matematico en educacion obligatoria y nivel superior.</t>
  </si>
  <si>
    <t xml:space="preserve">www.researchgate.net/profile/Lorena-Trejo/publication/394395413_MEDIOS_PARA_LA_ENSENANZA_Y_EL_DESARROLLO_DEL_PENSAMIENTO_MATEMATICO_EN_EDUCACION_OBLIGATORIA_Y_NIVEL_SUPERIOR/links/68954c798a487c1ea6d932f4/MEDIOS-PARA-LA-ENSENANZA-Y-EL-DESARROLLO-DEL-PENSAMIENTO-MATEMATICO-EN-EDUCACION-OBLIGATORIA-Y-NIVEL-SUPERIOR.pdf </t>
  </si>
  <si>
    <t>Aldana-Aranda, D. (2025). Ciencia que no se comunica no sirve. p. 11. En: Vera-Vera, V. I. Moreno-Farfan, R. A. &amp; Magallanes-Tomala, J. L. (comp.). Memorias Cientificas del Congreso Internacional Diversidad, Ambiente y Desarrollo Productivo: un equilibrio posible.</t>
  </si>
  <si>
    <t xml:space="preserve">https://repositorio.cidecuador.org/bitstream/123456789/3410/1/memorias-biodiversidad.pdf </t>
  </si>
  <si>
    <t>Betanzos-Fernandez, A. (2025). Enfrentando los retos para vivir sin miedo. Pp. 149-169. En: Martinez-Rodriguez, R. C.; Benitez-Corona, L; Carranza-Alcantar, M. R. &amp; Islas-Torres, C. (coord). Resiliencia y narrativasde mujeres cientificas: experiencias que inspiran transformacion y mejora.</t>
  </si>
  <si>
    <t>https://www.researchgate.net/profile/Lilia-Benitez/publication/395413368_2025_Libro_ResilienciayNarrativas/links/68c30f3b9534473a6d49d22e/2025-Libro-ResilienciayNarrativas.pdf#page=131</t>
  </si>
  <si>
    <t>Schutze, O., Rodriguez-Fernandez, A. E., Segura, C. &amp; Castellanos, C. H. (2025). Finding the Set of Nearly Optimal Solutions of a Multi-Objective Optimization Problem. pp. 65-66. En: Ochoa, G. &amp; Filipic, B. (eds.). GECCO '25: Proceedings of the Genetic and Evolutionary Computation Conference.</t>
  </si>
  <si>
    <t xml:space="preserve">https://dl.acm.org/doi/10.1145/3712255.3734259 </t>
  </si>
  <si>
    <t>10.1145/3712255.3734259</t>
  </si>
  <si>
    <t>Rodriguez-Fernandez, A. E., Schutze, O., Schapermeier, L., Kerschke, P., Castellanos, C. H. &amp; Trautmann, H. (2025). Hot Off the Press: Finding e-Locally Optimal Solutions for Multi-Objective Multimodal Optimization. pp. 61-62. En: Ochoa, G. &amp; Filipic, B. (eds.). GECCO '25: Proceedings of the Genetic and Evolutionary Computation Conference.</t>
  </si>
  <si>
    <t xml:space="preserve">https://dl.acm.org/doi/10.1145/3712255.3734260 </t>
  </si>
  <si>
    <t>10.1145/3712255.3734260</t>
  </si>
  <si>
    <t>Wang, H., Rodriguez-Fernandez, A. E., Uribe, L., Deutz, A., Cortes-Pina, O. &amp; Schutze, O. (2025). Hot Off the Press: a Newton Method for Hausdorff Approximations of the Pareto Front Within Multi-Objective Evolutionary Algorithms. pp. 83-84. En: Ochoa, G. &amp; Filipic, B. (eds.). GECCO '25: Proceedings of the Genetic and Evolutionary Computation Conference.</t>
  </si>
  <si>
    <t xml:space="preserve">https://dl.acm.org/doi/10.1145/3712255.3734256 </t>
  </si>
  <si>
    <t>10.1145/3712255.3734256</t>
  </si>
  <si>
    <t>Rosales-Perez, A., Zapotecas-Martinez, S. &amp; Coello-Coello, C. A. (2025). Improving Neural Architecture Search With Class Visualization and Bilevel Optimization for Imbalanced Data. pp. 743-746. En: Ochoa, G. &amp; Filipic, B. (eds.). GECCO '25: Proceedings of the Genetic and Evolutionary Computation Conference.</t>
  </si>
  <si>
    <t xml:space="preserve">https://dl.acm.org/doi/10.1145/3712255.3726630 </t>
  </si>
  <si>
    <t>10.1145/3712255.3726630</t>
  </si>
  <si>
    <t>Morales-Paredes, A. i., Falcon-Cardona, J. G., Juarez, J., Terashima-Marin, H. &amp; Coello-Coello, C. A. (2025). Reference Point Specification in Greedy Inclusion Hypervolume-Based Subset Selection: a Study on Two Objectives. pp. 618-626. En: Ochoa, G. &amp; Filipic, B. (eds.). GECCO '25: Proceedings of the Genetic and Evolutionary Computation Conference.</t>
  </si>
  <si>
    <t>Article; Proceedings Paper</t>
  </si>
  <si>
    <t xml:space="preserve">https://dl.acm.org/doi/10.1145/3712256.3726438 </t>
  </si>
  <si>
    <t>10.1145/3712256.3726438</t>
  </si>
  <si>
    <t>Morales-Paredes, A., Juarez, J., Falcon-Cardona, J., Terashima-Marin, H. &amp; Coello-Coello, C. (2025). Automatic Design of Specialized Variation Operators for the Multi-Objective Quadratic Assignment Problem. pp. 1153-1161. En: Ochoa, G. &amp; Filipic, B. (eds.). GECCO '25: Proceedings of the Genetic and Evolutionary Computation Conference.</t>
  </si>
  <si>
    <t xml:space="preserve">https://dl.acm.org/doi/abs/10.1145/3712256.3726456 </t>
  </si>
  <si>
    <t>10.1145/3712256.3726456</t>
  </si>
  <si>
    <t>Ramirez, F., Saldivar, B. &amp; Portillo-Rodriguez, O. (2025). Optimization of Intermittent Androgen Suppression Therapy for Prostate Cancer Using Pso Algorithm. pp. 1-6. En: 2025 International Conference on Control, Automation and Diagnosis (ICCAD).</t>
  </si>
  <si>
    <t>SECIHTI [CF-2023-I-722]</t>
  </si>
  <si>
    <t xml:space="preserve">https://ieeexplore.ieee.org/document/11099074 </t>
  </si>
  <si>
    <t>10.1109/ICCAD64771.2025.11099074</t>
  </si>
  <si>
    <t>Cruz, E. &amp; Saldivar, B. (2025). Stability Analysis of Coupled Torsional-Axial-Lateral Vibrations Dynamics of a Drilling System. pp. 1-6. En: 2025 International Conference on Control, Automation and Diagnosis (ICCAD).</t>
  </si>
  <si>
    <t xml:space="preserve">https://www.scopus.com/inward/record.uri?eid=2-s2.0-105014514394&amp;doi=10.1109%2FICCAD64771.2025.11099408&amp;partnerID=40&amp;md5=67dda9c73d28b369a533a73266621854 </t>
  </si>
  <si>
    <t>10.1109/ICCAD64771.2025.11099408</t>
  </si>
  <si>
    <t>Ortiz, R. &amp; Saldivar, B. (2025). Stability Analysis and Therapy Application of a Prostate Cancer Model With Transdifferentiation. pp. 1-6. En: 2025 International Conference on Control, Automation and Diagnosis (ICCAD).</t>
  </si>
  <si>
    <t xml:space="preserve">https://www.scopus.com/inward/record.uri?eid=2-s2.0-105014508161&amp;doi=10.1109%2FICCAD64771.2025.11099344&amp;partnerID=40&amp;md5=ea7d5bc12ba5af9895de5ff69e038bcd </t>
  </si>
  <si>
    <t>10.1109/ICCAD64771.2025.11099344</t>
  </si>
  <si>
    <t>Morales, C., Gamero-Ramirez, E., Torres-Munoz, J. &amp; Guerrero-Tavares, J. (2025). Fuzzy-Based Gain Tuning of a Super-Twisting Controller for Trajectory Tracking in Autonomous Underwater Vehicles. pp. 1-6. En: 2025 International Conference on Control, Automation and Diagnosis (ICCAD).</t>
  </si>
  <si>
    <t xml:space="preserve">https://ieeexplore.ieee.org/document/11099467 </t>
  </si>
  <si>
    <t>10.1109/ICCAD64771.2025.11099467</t>
  </si>
  <si>
    <t>Oliva-Gonzalez, L. &amp; Martinez-Guerra, R. (2025). Quasi-Synchronization of Fractional-Order Chaotic Systems Via a Fractional-Order Dynamic Controller. pp. 1-6. En: 2025 International Conference on Control, Automation and Diagnosis (ICCAD).</t>
  </si>
  <si>
    <t xml:space="preserve">https://www.scopus.com/inward/record.uri?eid=2-s2.0-105014501330&amp;doi=10.1109%2FICCAD64771.2025.11099167&amp;partnerID=40&amp;md5=93e50584114213b60b2164fab4983099 </t>
  </si>
  <si>
    <t>10.1109/ICCAD64771.2025.11099167</t>
  </si>
  <si>
    <t>Alonso-Tejera, D., Reynoso-Hernandez, J. A., Loo-Yau, J. R., Pulido-Gaytan, M. A., Maya-Sanchez, M., Sanchez-Garcia, J. &amp; Murillo-Bracamontes, E. A. (2025). Continuous Current Mode Class-F Power Amplifier: a Solution for Bandwidth Extension in Low Breakdown Voltage Applications. pp. 316-319. En: 2025 Ieee/Mtt-S International Microwave Symposium-Ims 2025.</t>
  </si>
  <si>
    <t>Secretariat of Science, Humanities, Technology, and Innovation (SECIHTI, ex-CONAHCYT)</t>
  </si>
  <si>
    <t xml:space="preserve">https://ieeexplore.ieee.org/document/11104020 </t>
  </si>
  <si>
    <t>10.1109/IMS40360.2025.11104020</t>
  </si>
  <si>
    <t>Tian, H., Tang, J. &amp; Yu, W. (2025). Lstm Neural Network-Based on Model Predictive Control for Furnace Temperature in Mswi Process. pp. 2151-2154. En: 2025 37th Chinese Control and Decision Conference (CCDC).</t>
  </si>
  <si>
    <t>National Science and Technology Major Project [2021ZD0112302]; National Natural Science Foundation of China [62073006,62021003,62373017]</t>
  </si>
  <si>
    <t xml:space="preserve">https://ieeexplore.ieee.org/document/11090927 </t>
  </si>
  <si>
    <t>10.1109/CCDC65474.2025.11090927</t>
  </si>
  <si>
    <t>Bertolasi, J., Garcia-Hernandez, N. V. &amp; Gori, M. (2025). Assessing Human Size Perception in Real and Mixed-Reality Environments. pp. 1-5. En: 2025 IEEE Medical Measurements &amp; Applications (MeMeA).</t>
  </si>
  <si>
    <t xml:space="preserve">https://ieeexplore.ieee.org/document/11066289/ </t>
  </si>
  <si>
    <t>10.1109/MeMeA65319.2025.11066289</t>
  </si>
  <si>
    <t>Herrera-Dorantes, M. T., Chi-Espinola, A. A., Hernandez-De Santillana, J. M., Vega-Cendejas, M. E., Maldonado-Sanchez, J. &amp; Ardisson, P. L. (2025). Cambios en la composicion de peracaridos en la Laguna de Chelem: un analisis del recambio de especies (2005-2025). pp. 36. En: Xiii Reunion Nacional Alejandro Villalobos, del 6 al 10 de octubre 2025, Merida, Yucatan, Mexico: programa y resumenes.</t>
  </si>
  <si>
    <t xml:space="preserve">https://www.ib.unam.mx/ibunam/PROGRAMA-XIII%20RNAV-2025.pdf </t>
  </si>
  <si>
    <t>May-Ku, M. A., Garcia-Garcia, M. B., Herrera-Dorantes, M. T. &amp; Ardisson, P. L. (2025). Composicion, distribucion y abundancia de camarones de la superfamilia Penaeoidea Rafinesque, 1815 del sur del Golfo de Mexico. pp. 37-38. En: Xiii Reunion Nacional Alejandro Villalobos, del 6 al 10 de octubre 2025, Merida, Yucatan, Mexico: programa y resumenes.</t>
  </si>
  <si>
    <t>May-Ku, M. A., Herrera-Dorantes, M. T. &amp; Ardisson, P. L. (2025). Composicion, distribucion y abundancia de macrocrustaceos bentonicos de la plataforma continental del sur del Golfo de Mexico. pp. 38. En: Xiii Reunion Nacional Alejandro Villalobos, del 6 al 10 de octubre 2025, Merida, Yucatan, Mexico: programa y resumenes.</t>
  </si>
  <si>
    <t>Ordonez-Lopez, U. (2025). Variacion temporal de Copepoda en el sur del Golfo de Mexico. pp. 39-40. En: Xiii Reunion Nacional Alejandro Villalobos, del 6 al 10 de octubre 2025, Merida, Yucatan, Mexico: programa y resumenes.</t>
  </si>
  <si>
    <t>Herrera-Dorantes, M. T., Ortiz, M. &amp; Ardisson, P. L. (2025). Ancinus yucatanensis nuevas especies de isopodo Sphaeromatidae (Crustacea: Peracarida) para el Golfo de Mexico. pp. 75-76. En: Xiii Reunion Nacional Alejandro Villalobos, del 6 al 10 de octubre 2025, Merida, Yucatan, Mexico: programa y resumenes.</t>
  </si>
  <si>
    <t>Sandoval-Almazan, R. &amp; Valle-Cruz, D. (2025). Towards a Framework for Data Science Governance in the Post-Pandemic Context: an Analysis of Three Initiatives. Elgar Handbooks in Public Administration and Management pp. 158-177. En: Handbook on Governance and Data Science.</t>
  </si>
  <si>
    <t xml:space="preserve">https://doi.org/10.4337/9781035301348.00015 </t>
  </si>
  <si>
    <t>10.4337/9781035301348.00015</t>
  </si>
  <si>
    <t>Padierna-Mota, C., Zayago-Lau, E. &amp; Banuelos, C. (2025). Impacto de la regulacion sanitaria en la disponibilidad y autosuficiencia de medicamentos biotecnológicos en Mexico. 1a ed. ed. pp. 115-120. En: Vallejo-Cardona, A. A., Segura-Cerda, C. A., Lugo-Fabres, P. H. &amp; Camacho-Villegas, T. A. (coord.). Memorias del Congreso de Biotecnologia Medica y Farmaceutica 2024.</t>
  </si>
  <si>
    <t>CONAHCYT [CVU 304609]; Laboratorios de Especialidades Inmunologicas SA de CV</t>
  </si>
  <si>
    <t xml:space="preserve">https://ciatej.mx/files/divulgacion/divulgacion_689b8e7e5c994.pdf </t>
  </si>
  <si>
    <t>Garcia-Munoz, J. D., Alfaro, A., Gutierrez-Guerrero, L. X. &amp; Raya, A. (2025). Dynamical Mass Generation in Qed: Miransky Scaling and Schrodinger-Like Infinite Well and Barrier Potentials Supporting a Bound State.  Few-Body Systems, 66(4): 38.</t>
  </si>
  <si>
    <t>Flores-Marquez, J. M., Hernandez-Vasquez, C., Gonzalez-Trujillo, M. A., Hernandez-Perez, M. A., Casas-Espinola, J. L., Matsumoto-Kuwabara, Y. &amp; Albor-Aguilera, M. L. (2025). Unveiling the Role of Cdo Incorporation in Enhancing Ultraviolet Absorption Efficiency on Cdte Solar Cell Performance. Discover Materials, 5(1); 179.</t>
  </si>
  <si>
    <t>Secretara de Investigacin y Posgrado, Instituto Politcnico Nacional [SIP 20251077, SIP 20253946, SIP 20253798, SIP 20253799]</t>
  </si>
  <si>
    <t>https://link.springer.com/article/10.1007/s43939-025-00372-x</t>
  </si>
  <si>
    <t>10.1007/s43939-025-00372-x</t>
  </si>
  <si>
    <t>WOS:001578779300001</t>
  </si>
  <si>
    <t>284 DE 462</t>
  </si>
  <si>
    <t>Última actualización:  1 de octubre de 2025  07:55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</si>
</sst>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EEECE1"/>
      <name val="Calibri"/>
      <family val="2"/>
      <scheme val="minor"/>
    </font>
    <font>
      <b/>
      <sz val="11"/>
      <color rgb="FFFFFFFF"/>
      <name val="Calibri"/>
      <family val="2"/>
      <scheme val="minor"/>
    </font>
    <font>
      <b/>
      <sz val="9"/>
      <color indexed="81"/>
      <name val="Tahoma"/>
      <family val="2"/>
    </font>
    <font>
      <sz val="10"/>
      <name val="Arial"/>
      <family val="2"/>
    </font>
    <font>
      <u/>
      <sz val="11"/>
      <color theme="10"/>
      <name val="Calibri"/>
      <family val="2"/>
      <scheme val="minor"/>
    </font>
    <font>
      <b/>
      <i/>
      <sz val="11"/>
      <color theme="1"/>
      <name val="Calibri"/>
      <family val="2"/>
      <scheme val="minor"/>
    </font>
    <font>
      <i/>
      <sz val="10"/>
      <color theme="1"/>
      <name val="Calibri"/>
      <family val="2"/>
      <scheme val="minor"/>
    </font>
    <font>
      <sz val="11"/>
      <color theme="1"/>
      <name val="Calibri"/>
      <family val="2"/>
      <scheme val="minor"/>
    </font>
    <font>
      <i/>
      <sz val="9"/>
      <color theme="1"/>
      <name val="Calibri"/>
      <family val="2"/>
      <scheme val="minor"/>
    </font>
    <font>
      <i/>
      <sz val="10"/>
      <name val="Calibri"/>
      <family val="2"/>
      <scheme val="minor"/>
    </font>
    <font>
      <i/>
      <sz val="11"/>
      <color theme="1"/>
      <name val="Calibri"/>
      <family val="2"/>
      <scheme val="minor"/>
    </font>
    <font>
      <sz val="11"/>
      <name val="Calibri"/>
      <family val="2"/>
      <scheme val="minor"/>
    </font>
    <font>
      <u/>
      <sz val="11"/>
      <color rgb="FF0070C0"/>
      <name val="Calibri"/>
      <family val="2"/>
      <scheme val="minor"/>
    </font>
    <font>
      <sz val="11"/>
      <color rgb="FF0070C0"/>
      <name val="Calibri"/>
      <family val="2"/>
      <scheme val="minor"/>
    </font>
  </fonts>
  <fills count="5">
    <fill>
      <patternFill patternType="none"/>
    </fill>
    <fill>
      <patternFill patternType="gray125"/>
    </fill>
    <fill>
      <patternFill patternType="solid">
        <fgColor rgb="FF4F6228"/>
        <bgColor rgb="FF000000"/>
      </patternFill>
    </fill>
    <fill>
      <patternFill patternType="solid">
        <fgColor theme="9" tint="0.79998168889431442"/>
        <bgColor indexed="64"/>
      </patternFill>
    </fill>
    <fill>
      <patternFill patternType="solid">
        <fgColor rgb="FFC5C3B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36">
    <xf numFmtId="0" fontId="0" fillId="0" borderId="0" xfId="0"/>
    <xf numFmtId="0" fontId="0" fillId="0" borderId="1" xfId="0" applyBorder="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0" fillId="3" borderId="1" xfId="0" applyFill="1" applyBorder="1" applyAlignment="1">
      <alignment horizontal="center"/>
    </xf>
    <xf numFmtId="0" fontId="0" fillId="3" borderId="1" xfId="0" applyFill="1" applyBorder="1"/>
    <xf numFmtId="0" fontId="0" fillId="0" borderId="1" xfId="0" applyBorder="1" applyAlignment="1">
      <alignment horizontal="center"/>
    </xf>
    <xf numFmtId="0" fontId="0" fillId="0" borderId="0" xfId="0" applyFill="1"/>
    <xf numFmtId="0" fontId="5" fillId="0" borderId="1" xfId="2" applyBorder="1"/>
    <xf numFmtId="0" fontId="1" fillId="2" borderId="0" xfId="0" applyFont="1" applyFill="1" applyBorder="1" applyAlignment="1">
      <alignment horizontal="center" vertical="center" wrapText="1"/>
    </xf>
    <xf numFmtId="0" fontId="5" fillId="3" borderId="1" xfId="2" applyFill="1" applyBorder="1"/>
    <xf numFmtId="0" fontId="0" fillId="4" borderId="1" xfId="0" applyFill="1" applyBorder="1" applyAlignment="1">
      <alignment horizontal="center"/>
    </xf>
    <xf numFmtId="0" fontId="0" fillId="4" borderId="1" xfId="0" applyFill="1" applyBorder="1"/>
    <xf numFmtId="0" fontId="5" fillId="4" borderId="1" xfId="2" applyFill="1" applyBorder="1"/>
    <xf numFmtId="0" fontId="0" fillId="0" borderId="0" xfId="0" applyAlignment="1">
      <alignment horizontal="center"/>
    </xf>
    <xf numFmtId="0" fontId="0" fillId="0" borderId="1" xfId="0" applyFill="1" applyBorder="1" applyAlignment="1">
      <alignment horizontal="center"/>
    </xf>
    <xf numFmtId="0" fontId="7" fillId="3" borderId="1" xfId="0" applyFont="1" applyFill="1" applyBorder="1"/>
    <xf numFmtId="0" fontId="7" fillId="4" borderId="1" xfId="0" applyFont="1" applyFill="1" applyBorder="1"/>
    <xf numFmtId="0" fontId="0" fillId="0" borderId="1" xfId="0" applyFill="1" applyBorder="1"/>
    <xf numFmtId="0" fontId="4" fillId="3" borderId="1" xfId="0" applyFont="1" applyFill="1" applyBorder="1"/>
    <xf numFmtId="0" fontId="9" fillId="3" borderId="1" xfId="0" applyFont="1" applyFill="1" applyBorder="1"/>
    <xf numFmtId="0" fontId="10" fillId="0" borderId="1" xfId="0" applyFont="1" applyBorder="1"/>
    <xf numFmtId="0" fontId="4" fillId="3" borderId="1" xfId="0" applyFont="1" applyFill="1" applyBorder="1" applyAlignment="1">
      <alignment horizontal="center"/>
    </xf>
    <xf numFmtId="0" fontId="8" fillId="3" borderId="1" xfId="0" applyFont="1" applyFill="1" applyBorder="1"/>
    <xf numFmtId="0" fontId="10" fillId="4" borderId="1" xfId="0" applyFont="1" applyFill="1" applyBorder="1"/>
    <xf numFmtId="0" fontId="11" fillId="4" borderId="1" xfId="0" applyFont="1" applyFill="1" applyBorder="1"/>
    <xf numFmtId="0" fontId="12" fillId="3" borderId="1" xfId="0" applyFont="1" applyFill="1" applyBorder="1"/>
    <xf numFmtId="0" fontId="0" fillId="0" borderId="1" xfId="0" applyFont="1" applyBorder="1" applyAlignment="1">
      <alignment horizontal="center"/>
    </xf>
    <xf numFmtId="0" fontId="0" fillId="3" borderId="1" xfId="0" applyFont="1" applyFill="1" applyBorder="1"/>
    <xf numFmtId="0" fontId="0" fillId="4" borderId="1" xfId="0" applyFont="1" applyFill="1" applyBorder="1" applyAlignment="1">
      <alignment horizontal="center"/>
    </xf>
    <xf numFmtId="0" fontId="7" fillId="0" borderId="1" xfId="0" applyFont="1" applyBorder="1"/>
    <xf numFmtId="0" fontId="4" fillId="0" borderId="1" xfId="0" applyFont="1" applyFill="1" applyBorder="1" applyAlignment="1">
      <alignment horizontal="center"/>
    </xf>
    <xf numFmtId="0" fontId="13" fillId="0" borderId="1" xfId="2" applyFont="1" applyBorder="1"/>
    <xf numFmtId="0" fontId="14" fillId="0" borderId="1" xfId="0" applyFont="1" applyBorder="1"/>
    <xf numFmtId="17" fontId="7" fillId="0" borderId="1" xfId="0" applyNumberFormat="1" applyFont="1" applyBorder="1"/>
    <xf numFmtId="0" fontId="6" fillId="0" borderId="0" xfId="0" applyFont="1" applyAlignment="1">
      <alignment horizontal="center"/>
    </xf>
  </cellXfs>
  <cellStyles count="3">
    <cellStyle name="Hipervínculo" xfId="2" builtinId="8"/>
    <cellStyle name="Normal" xfId="0" builtinId="0"/>
    <cellStyle name="Normal 2" xfId="1" xr:uid="{DDDC02EA-2AB7-4CC2-8839-C0C1C8D4A2A8}"/>
  </cellStyles>
  <dxfs count="18">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i/>
        <sz val="10"/>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i/>
        <sz val="10"/>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sz val="10"/>
        <color auto="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C5C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D96B30-7090-4D1F-9061-D96B62451EBD}" name="Tabla24" displayName="Tabla24" ref="A1:R441" totalsRowShown="0">
  <autoFilter ref="A1:R441" xr:uid="{2C291D5C-D7C8-49E9-A940-3410C16B999D}"/>
  <tableColumns count="18">
    <tableColumn id="1" xr3:uid="{1DB0370E-AAB7-42BD-A041-BA8DDEC2EEA9}" name="CONSEC" dataDxfId="17"/>
    <tableColumn id="2" xr3:uid="{422F1F64-6EDD-4213-A937-D6883EEB87F8}" name="PROCITE" dataDxfId="16"/>
    <tableColumn id="3" xr3:uid="{CD96D5F0-77B3-4FF8-9D42-B2B1D45F1B88}" name="REFERENCIA" dataDxfId="15"/>
    <tableColumn id="4" xr3:uid="{5A4A9EB5-A81B-45FC-A01F-D07E5BBE8FD7}" name="INDICADOR" dataDxfId="14"/>
    <tableColumn id="5" xr3:uid="{1DF4ECFF-E07F-46A8-A65A-E0029243F426}" name="TIPO DOCUMENTO" dataDxfId="13"/>
    <tableColumn id="6" xr3:uid="{F2D5BF3A-ACFA-41A4-8471-3F5798290947}" name="DC_1" dataDxfId="12"/>
    <tableColumn id="7" xr3:uid="{890AD053-92F0-4EA6-B8BE-3355C2F44A5C}" name="DC_2" dataDxfId="11"/>
    <tableColumn id="8" xr3:uid="{E94D74D2-FC4A-46D4-87F8-436A13A2028C}" name="DC_3" dataDxfId="10"/>
    <tableColumn id="9" xr3:uid="{BB502E60-FBE7-4D84-B6B9-40258257D09F}" name="DC_4" dataDxfId="9"/>
    <tableColumn id="10" xr3:uid="{337A07DD-6699-4CEF-B28F-01F8537408DE}" name="DC_5" dataDxfId="8"/>
    <tableColumn id="11" xr3:uid="{5275B050-838B-42F9-B15D-D45B102CFCBC}" name="FUENTE DE FINANCIAMIENTO" dataDxfId="7"/>
    <tableColumn id="12" xr3:uid="{9E5FC9A2-5AE1-4836-B2AB-5F79CB747E4E}" name="LINK" dataDxfId="6" dataCellStyle="Hipervínculo"/>
    <tableColumn id="13" xr3:uid="{50E7AB8F-9BBD-47D2-86A2-B73F4179B9D9}" name="DOI" dataDxfId="5"/>
    <tableColumn id="14" xr3:uid="{5BF0832B-F390-4B45-9D74-821214933178}" name="IDENTIFICADOR WOS" dataDxfId="4"/>
    <tableColumn id="15" xr3:uid="{D2E1A264-7AF8-4EDF-A988-655C11766ECE}" name="TIPO DE OPEN ACCESS" dataDxfId="3"/>
    <tableColumn id="16" xr3:uid="{170A9B2E-5141-4F35-96F6-AE59F259C704}" name="CATEGORÍA WOS" dataDxfId="2"/>
    <tableColumn id="17" xr3:uid="{C1F3DCD7-47C6-4CE8-B56E-F443F55C006B}" name="CUARTIL" dataDxfId="1"/>
    <tableColumn id="18" xr3:uid="{AA94AC91-1949-48A0-B31E-357F4EB58F71}" name="POSICIÓN" dataDxfId="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3390/ijms26167980" TargetMode="External"/><Relationship Id="rId21" Type="http://schemas.openxmlformats.org/officeDocument/2006/relationships/hyperlink" Target="https://doi.org/10.3390/catal15070687" TargetMode="External"/><Relationship Id="rId42" Type="http://schemas.openxmlformats.org/officeDocument/2006/relationships/hyperlink" Target="https://doi.org/10.3390/micro5030032" TargetMode="External"/><Relationship Id="rId63" Type="http://schemas.openxmlformats.org/officeDocument/2006/relationships/hyperlink" Target="https://doi.org/10.1016/j.aei.2025.103662" TargetMode="External"/><Relationship Id="rId84" Type="http://schemas.openxmlformats.org/officeDocument/2006/relationships/hyperlink" Target="https://doi.org/10.3390/d17070452" TargetMode="External"/><Relationship Id="rId138" Type="http://schemas.openxmlformats.org/officeDocument/2006/relationships/hyperlink" Target="https://doi.org/10.1016/j.jpowsour.2025.238079" TargetMode="External"/><Relationship Id="rId159" Type="http://schemas.openxmlformats.org/officeDocument/2006/relationships/hyperlink" Target="https://doi.org/10.25145/j.pasos.2025.23.048" TargetMode="External"/><Relationship Id="rId170" Type="http://schemas.openxmlformats.org/officeDocument/2006/relationships/hyperlink" Target="https://doi.org/10.3390/plants14142099" TargetMode="External"/><Relationship Id="rId191" Type="http://schemas.openxmlformats.org/officeDocument/2006/relationships/hyperlink" Target="https://www.izquierdas.cl/images/pdf/2025/54/Mono11Eng.pdf" TargetMode="External"/><Relationship Id="rId205" Type="http://schemas.openxmlformats.org/officeDocument/2006/relationships/hyperlink" Target="https://doi.org/10.1051/epjconf/202533302005" TargetMode="External"/><Relationship Id="rId226" Type="http://schemas.openxmlformats.org/officeDocument/2006/relationships/hyperlink" Target="https://doi.org/10.21468/SciPostPhysProc.16.005" TargetMode="External"/><Relationship Id="rId247" Type="http://schemas.openxmlformats.org/officeDocument/2006/relationships/hyperlink" Target="https://ieeexplore.ieee.org/document/11066289/" TargetMode="External"/><Relationship Id="rId107" Type="http://schemas.openxmlformats.org/officeDocument/2006/relationships/hyperlink" Target="https://doi.org/10.1109/TEVC.2024.3392749" TargetMode="External"/><Relationship Id="rId11" Type="http://schemas.openxmlformats.org/officeDocument/2006/relationships/hyperlink" Target="https://www.ursi.org/proceedings/procAP25/papers/YSASummaryPaperRiveraRuizMayraAlejandra.pdf" TargetMode="External"/><Relationship Id="rId32" Type="http://schemas.openxmlformats.org/officeDocument/2006/relationships/hyperlink" Target="https://doi.org/10.1016/j.foodqual.2025.105630" TargetMode="External"/><Relationship Id="rId53" Type="http://schemas.openxmlformats.org/officeDocument/2006/relationships/hyperlink" Target="http://www.facmed.unam.mx/publicaciones/ampb/numeros/2025/02/REB_junio_2025.pdf" TargetMode="External"/><Relationship Id="rId74" Type="http://schemas.openxmlformats.org/officeDocument/2006/relationships/hyperlink" Target="https://doi.org/10.1016/j.ceramint.2025.05.327" TargetMode="External"/><Relationship Id="rId128" Type="http://schemas.openxmlformats.org/officeDocument/2006/relationships/hyperlink" Target="https://doi.org/10.1099/jgv.0.002132" TargetMode="External"/><Relationship Id="rId149" Type="http://schemas.openxmlformats.org/officeDocument/2006/relationships/hyperlink" Target="https://doi.org/10.1007/s12035-025-04956-9" TargetMode="External"/><Relationship Id="rId5" Type="http://schemas.openxmlformats.org/officeDocument/2006/relationships/hyperlink" Target="https://www.researchgate.net/publication/393445928_Desigualdad_y_desercion_escolar_en_Mexico_Ecuador_Espana_y_Argentina_opticas_sobre_aprendizajes_inequidad_tutorias_derechos_humanos_y_evaluacion" TargetMode="External"/><Relationship Id="rId95" Type="http://schemas.openxmlformats.org/officeDocument/2006/relationships/hyperlink" Target="https://doi.org/10.1140/epjc/s10052-025-13971-y" TargetMode="External"/><Relationship Id="rId160" Type="http://schemas.openxmlformats.org/officeDocument/2006/relationships/hyperlink" Target="https://doi.org/10.3390/pathogens14070638" TargetMode="External"/><Relationship Id="rId181" Type="http://schemas.openxmlformats.org/officeDocument/2006/relationships/hyperlink" Target="https://doi.org/10.1016/j.robot.2025.105143" TargetMode="External"/><Relationship Id="rId216" Type="http://schemas.openxmlformats.org/officeDocument/2006/relationships/hyperlink" Target="https://doi.org/10.34141/LJCS9882940" TargetMode="External"/><Relationship Id="rId237" Type="http://schemas.openxmlformats.org/officeDocument/2006/relationships/hyperlink" Target="https://dl.acm.org/doi/10.1145/3712256.3726438" TargetMode="External"/><Relationship Id="rId258" Type="http://schemas.openxmlformats.org/officeDocument/2006/relationships/vmlDrawing" Target="../drawings/vmlDrawing1.vml"/><Relationship Id="rId22" Type="http://schemas.openxmlformats.org/officeDocument/2006/relationships/hyperlink" Target="https://doi.org/10.1016/j.chaos.2025.116825" TargetMode="External"/><Relationship Id="rId43" Type="http://schemas.openxmlformats.org/officeDocument/2006/relationships/hyperlink" Target="https://doi.org/10.3390/microbiolres16070150" TargetMode="External"/><Relationship Id="rId64" Type="http://schemas.openxmlformats.org/officeDocument/2006/relationships/hyperlink" Target="https://doi.org/10.1021/acs.analchem.5c01074" TargetMode="External"/><Relationship Id="rId118" Type="http://schemas.openxmlformats.org/officeDocument/2006/relationships/hyperlink" Target="https://doi.org/10.30492/ijcce.2025.2047615.6922" TargetMode="External"/><Relationship Id="rId139" Type="http://schemas.openxmlformats.org/officeDocument/2006/relationships/hyperlink" Target="https://doi.org/10.1016/j.jprot.2025.105509" TargetMode="External"/><Relationship Id="rId85" Type="http://schemas.openxmlformats.org/officeDocument/2006/relationships/hyperlink" Target="https://doi.org/10.1002/ddr.70130" TargetMode="External"/><Relationship Id="rId150" Type="http://schemas.openxmlformats.org/officeDocument/2006/relationships/hyperlink" Target="https://doi.org/10.3390/molecules30153196" TargetMode="External"/><Relationship Id="rId171" Type="http://schemas.openxmlformats.org/officeDocument/2006/relationships/hyperlink" Target="https://doi.org/10.1371/journal.pntd.0013369" TargetMode="External"/><Relationship Id="rId192" Type="http://schemas.openxmlformats.org/officeDocument/2006/relationships/hyperlink" Target="https://www.izquierdas.cl/images/pdf/2025/54/Mono11Esp.pdf" TargetMode="External"/><Relationship Id="rId206" Type="http://schemas.openxmlformats.org/officeDocument/2006/relationships/hyperlink" Target="https://doi.org/10.1016/j.gendis.2025.101542" TargetMode="External"/><Relationship Id="rId227" Type="http://schemas.openxmlformats.org/officeDocument/2006/relationships/hyperlink" Target="https://doi.org/10.1016/j.seizure.2025.08.023" TargetMode="External"/><Relationship Id="rId248" Type="http://schemas.openxmlformats.org/officeDocument/2006/relationships/hyperlink" Target="https://www.ib.unam.mx/ibunam/PROGRAMA-XIII%20RNAV-2025.pdf" TargetMode="External"/><Relationship Id="rId12" Type="http://schemas.openxmlformats.org/officeDocument/2006/relationships/hyperlink" Target="https://doi.org/10.1109/GMEPE/PAHCE65777.2025.11002840" TargetMode="External"/><Relationship Id="rId33" Type="http://schemas.openxmlformats.org/officeDocument/2006/relationships/hyperlink" Target="https://doi.org/10.1007/s10701-025-00873-y" TargetMode="External"/><Relationship Id="rId108" Type="http://schemas.openxmlformats.org/officeDocument/2006/relationships/hyperlink" Target="https://doi.org/10.3390/info16080678" TargetMode="External"/><Relationship Id="rId129" Type="http://schemas.openxmlformats.org/officeDocument/2006/relationships/hyperlink" Target="https://doi.org/10.1007/JHEP07(2025)023" TargetMode="External"/><Relationship Id="rId54" Type="http://schemas.openxmlformats.org/officeDocument/2006/relationships/hyperlink" Target="http://www.facmed.unam.mx/publicaciones/ampb/numeros/2025/02/REB_junio_2025.pdf" TargetMode="External"/><Relationship Id="rId75" Type="http://schemas.openxmlformats.org/officeDocument/2006/relationships/hyperlink" Target="https://doi.org/10.1002/cbdv.202500355" TargetMode="External"/><Relationship Id="rId96" Type="http://schemas.openxmlformats.org/officeDocument/2006/relationships/hyperlink" Target="https://doi.org/10.3390/fermentation11070408" TargetMode="External"/><Relationship Id="rId140" Type="http://schemas.openxmlformats.org/officeDocument/2006/relationships/hyperlink" Target="https://doi.org/10.1016/j.jprot.2025.105494" TargetMode="External"/><Relationship Id="rId161" Type="http://schemas.openxmlformats.org/officeDocument/2006/relationships/hyperlink" Target="https://doi.org/10.3390/ph18070982" TargetMode="External"/><Relationship Id="rId182" Type="http://schemas.openxmlformats.org/officeDocument/2006/relationships/hyperlink" Target="https://doi.org/10.1007/s11191-024-00516-0" TargetMode="External"/><Relationship Id="rId217" Type="http://schemas.openxmlformats.org/officeDocument/2006/relationships/hyperlink" Target="https://doi.org/10.3390/medsci13030096" TargetMode="External"/><Relationship Id="rId6" Type="http://schemas.openxmlformats.org/officeDocument/2006/relationships/hyperlink" Target="https://www.igi-global.com/chapter/control-strategy-for-a-single-phase-grid-connected-pv-system-with-bidirectional-ev-charging-support/381790" TargetMode="External"/><Relationship Id="rId238" Type="http://schemas.openxmlformats.org/officeDocument/2006/relationships/hyperlink" Target="https://dl.acm.org/doi/10.1145/3712255.3726630" TargetMode="External"/><Relationship Id="rId259" Type="http://schemas.openxmlformats.org/officeDocument/2006/relationships/table" Target="../tables/table1.xml"/><Relationship Id="rId23" Type="http://schemas.openxmlformats.org/officeDocument/2006/relationships/hyperlink" Target="https://doi.org/10.5334/cstp.826" TargetMode="External"/><Relationship Id="rId119" Type="http://schemas.openxmlformats.org/officeDocument/2006/relationships/hyperlink" Target="https://doi.org/10.1021/acs.jafc.5c05293" TargetMode="External"/><Relationship Id="rId44" Type="http://schemas.openxmlformats.org/officeDocument/2006/relationships/hyperlink" Target="https://doi.org/10.3390/microorganisms13071484" TargetMode="External"/><Relationship Id="rId65" Type="http://schemas.openxmlformats.org/officeDocument/2006/relationships/hyperlink" Target="https://doi.org/10.1063/5.0278702" TargetMode="External"/><Relationship Id="rId86" Type="http://schemas.openxmlformats.org/officeDocument/2006/relationships/hyperlink" Target="https://doi.org/10.1080/03670244.2025.2502622" TargetMode="External"/><Relationship Id="rId130" Type="http://schemas.openxmlformats.org/officeDocument/2006/relationships/hyperlink" Target="https://doi.org/10.1007/JHEP06(2025)006" TargetMode="External"/><Relationship Id="rId151" Type="http://schemas.openxmlformats.org/officeDocument/2006/relationships/hyperlink" Target="https://doi.org/10.1557/s43580-025-01158-2" TargetMode="External"/><Relationship Id="rId172" Type="http://schemas.openxmlformats.org/officeDocument/2006/relationships/hyperlink" Target="https://doi.org/10.1371/journal.pntd.0013199" TargetMode="External"/><Relationship Id="rId193" Type="http://schemas.openxmlformats.org/officeDocument/2006/relationships/hyperlink" Target="https://joam.inoe.ro/articles/structural-morphological-and-optical-characterization-of-znotio2-multi-layer-nanocomposites-extracted-from-commercial-sunscreens/" TargetMode="External"/><Relationship Id="rId207" Type="http://schemas.openxmlformats.org/officeDocument/2006/relationships/hyperlink" Target="https://doi.org/10.1109/JIOT.2025.3586938" TargetMode="External"/><Relationship Id="rId228" Type="http://schemas.openxmlformats.org/officeDocument/2006/relationships/hyperlink" Target="https://doi.org/10.56369/tsaes.6243" TargetMode="External"/><Relationship Id="rId249" Type="http://schemas.openxmlformats.org/officeDocument/2006/relationships/hyperlink" Target="https://www.ib.unam.mx/ibunam/PROGRAMA-XIII%20RNAV-2025.pdf" TargetMode="External"/><Relationship Id="rId13" Type="http://schemas.openxmlformats.org/officeDocument/2006/relationships/hyperlink" Target="https://hal-lirmm.ccsd.cnrs.fr/lirmm-05087904v1/file/IFAC_Underwater_Paper_FFV.pdf" TargetMode="External"/><Relationship Id="rId109" Type="http://schemas.openxmlformats.org/officeDocument/2006/relationships/hyperlink" Target="https://doi.org/10.3390/insects16070737" TargetMode="External"/><Relationship Id="rId260" Type="http://schemas.openxmlformats.org/officeDocument/2006/relationships/comments" Target="../comments1.xml"/><Relationship Id="rId34" Type="http://schemas.openxmlformats.org/officeDocument/2006/relationships/hyperlink" Target="https://doi.org/10.3389/fphar.2025.1627465" TargetMode="External"/><Relationship Id="rId55" Type="http://schemas.openxmlformats.org/officeDocument/2006/relationships/hyperlink" Target="http://www.facmed.unam.mx/publicaciones/ampb/numeros/2025/02/REB_junio_2025.pdf" TargetMode="External"/><Relationship Id="rId76" Type="http://schemas.openxmlformats.org/officeDocument/2006/relationships/hyperlink" Target="https://doi.org/10.1002/cplu.202500088" TargetMode="External"/><Relationship Id="rId97" Type="http://schemas.openxmlformats.org/officeDocument/2006/relationships/hyperlink" Target="https://doi.org/10.3390/foods14152714" TargetMode="External"/><Relationship Id="rId120" Type="http://schemas.openxmlformats.org/officeDocument/2006/relationships/hyperlink" Target="https://doi.org/10.1002/app.57378" TargetMode="External"/><Relationship Id="rId141" Type="http://schemas.openxmlformats.org/officeDocument/2006/relationships/hyperlink" Target="https://doi.org/10.1155/js/6494580" TargetMode="External"/><Relationship Id="rId7" Type="http://schemas.openxmlformats.org/officeDocument/2006/relationships/hyperlink" Target="https://ieeexplore.ieee.org/document/11043061" TargetMode="External"/><Relationship Id="rId162" Type="http://schemas.openxmlformats.org/officeDocument/2006/relationships/hyperlink" Target="https://doi.org/10.1103/PhysRevLett.135.031901" TargetMode="External"/><Relationship Id="rId183" Type="http://schemas.openxmlformats.org/officeDocument/2006/relationships/hyperlink" Target="https://doi.org/10.1038/s41598-025-11696-2" TargetMode="External"/><Relationship Id="rId218" Type="http://schemas.openxmlformats.org/officeDocument/2006/relationships/hyperlink" Target="https://doi.org/10.3390/microorganisms13092219" TargetMode="External"/><Relationship Id="rId239" Type="http://schemas.openxmlformats.org/officeDocument/2006/relationships/hyperlink" Target="https://ieeexplore.ieee.org/document/11099074" TargetMode="External"/><Relationship Id="rId250" Type="http://schemas.openxmlformats.org/officeDocument/2006/relationships/hyperlink" Target="https://www.ib.unam.mx/ibunam/PROGRAMA-XIII%20RNAV-2025.pdf" TargetMode="External"/><Relationship Id="rId24" Type="http://schemas.openxmlformats.org/officeDocument/2006/relationships/hyperlink" Target="https://doi.org/10.1016/j.conengprac.2025.106483" TargetMode="External"/><Relationship Id="rId45" Type="http://schemas.openxmlformats.org/officeDocument/2006/relationships/hyperlink" Target="https://doi.org/10.3390/microorganisms13071442" TargetMode="External"/><Relationship Id="rId66" Type="http://schemas.openxmlformats.org/officeDocument/2006/relationships/hyperlink" Target="https://doi.org/10.3390/app15158149" TargetMode="External"/><Relationship Id="rId87" Type="http://schemas.openxmlformats.org/officeDocument/2006/relationships/hyperlink" Target="https://doi.org/10.3390/cryst15090753" TargetMode="External"/><Relationship Id="rId110" Type="http://schemas.openxmlformats.org/officeDocument/2006/relationships/hyperlink" Target="https://doi.org/10.1007/s00170-025-16115-4" TargetMode="External"/><Relationship Id="rId131" Type="http://schemas.openxmlformats.org/officeDocument/2006/relationships/hyperlink" Target="https://doi.org/10.1007/JHEP06(2025)120" TargetMode="External"/><Relationship Id="rId152" Type="http://schemas.openxmlformats.org/officeDocument/2006/relationships/hyperlink" Target="https://doi.org/10.1016/j.mrgentox.2025.503882" TargetMode="External"/><Relationship Id="rId173" Type="http://schemas.openxmlformats.org/officeDocument/2006/relationships/hyperlink" Target="https://doi.org/10.1016/bs.pbr.2025.05.006" TargetMode="External"/><Relationship Id="rId194" Type="http://schemas.openxmlformats.org/officeDocument/2006/relationships/hyperlink" Target="https://link.springer.com/chapter/10.1007/978-3-031-90310-6_31" TargetMode="External"/><Relationship Id="rId208" Type="http://schemas.openxmlformats.org/officeDocument/2006/relationships/hyperlink" Target="https://doi.org/10.3390/ijms26188936" TargetMode="External"/><Relationship Id="rId229" Type="http://schemas.openxmlformats.org/officeDocument/2006/relationships/hyperlink" Target="https://doi.org/10.1109/ARFTG63706.2025.10989800" TargetMode="External"/><Relationship Id="rId240" Type="http://schemas.openxmlformats.org/officeDocument/2006/relationships/hyperlink" Target="https://dl.acm.org/doi/10.1145/3712255.3734260" TargetMode="External"/><Relationship Id="rId14" Type="http://schemas.openxmlformats.org/officeDocument/2006/relationships/hyperlink" Target="https://hal-lirmm.ccsd.cnrs.fr/lirmm-05087904v1/file/IFAC_Underwater_Paper_FFV.pdf" TargetMode="External"/><Relationship Id="rId35" Type="http://schemas.openxmlformats.org/officeDocument/2006/relationships/hyperlink" Target="https://doi.org/10.3389/10.1002/ces2.70012" TargetMode="External"/><Relationship Id="rId56" Type="http://schemas.openxmlformats.org/officeDocument/2006/relationships/hyperlink" Target="https://riiit.com.mx/apps/site/files_v2450/ferrita_de_mg_coah._5_riiit_jul-ago_2025.pdf" TargetMode="External"/><Relationship Id="rId77" Type="http://schemas.openxmlformats.org/officeDocument/2006/relationships/hyperlink" Target="https://doi.org/10.24875/CIHR.25000011" TargetMode="External"/><Relationship Id="rId100" Type="http://schemas.openxmlformats.org/officeDocument/2006/relationships/hyperlink" Target="https://doi.org/10.1007/s10228-024-00980-2" TargetMode="External"/><Relationship Id="rId8" Type="http://schemas.openxmlformats.org/officeDocument/2006/relationships/hyperlink" Target="https://ieeexplore.ieee.org/document/11007836" TargetMode="External"/><Relationship Id="rId98" Type="http://schemas.openxmlformats.org/officeDocument/2006/relationships/hyperlink" Target="https://doi.org/10.3389/fimmu.2025.1630116" TargetMode="External"/><Relationship Id="rId121" Type="http://schemas.openxmlformats.org/officeDocument/2006/relationships/hyperlink" Target="https://doi.org/10.1016/j.jasrep.2025.105348" TargetMode="External"/><Relationship Id="rId142" Type="http://schemas.openxmlformats.org/officeDocument/2006/relationships/hyperlink" Target="https://doi.org/10.3390/ma18153640" TargetMode="External"/><Relationship Id="rId163" Type="http://schemas.openxmlformats.org/officeDocument/2006/relationships/hyperlink" Target="https://doi.org/10.1016/j.physletb.2025.139754" TargetMode="External"/><Relationship Id="rId184" Type="http://schemas.openxmlformats.org/officeDocument/2006/relationships/hyperlink" Target="https://doi.org/10.1038/s41598-025-10781-w" TargetMode="External"/><Relationship Id="rId219" Type="http://schemas.openxmlformats.org/officeDocument/2006/relationships/hyperlink" Target="https://doi.org/10.1016/j.mineng.2025.109726" TargetMode="External"/><Relationship Id="rId230" Type="http://schemas.openxmlformats.org/officeDocument/2006/relationships/hyperlink" Target="http://biblio.unvm.edu.ar/opac_css/47600/4539/FIPED-final-JULIO25-portada.pdf" TargetMode="External"/><Relationship Id="rId251" Type="http://schemas.openxmlformats.org/officeDocument/2006/relationships/hyperlink" Target="https://www.ib.unam.mx/ibunam/PROGRAMA-XIII%20RNAV-2025.pdf" TargetMode="External"/><Relationship Id="rId25" Type="http://schemas.openxmlformats.org/officeDocument/2006/relationships/hyperlink" Target="https://doi.org/10.1016/j.dib.2025.111854" TargetMode="External"/><Relationship Id="rId46" Type="http://schemas.openxmlformats.org/officeDocument/2006/relationships/hyperlink" Target="https://doi.org/10.1103/PhysRevD.111.112005" TargetMode="External"/><Relationship Id="rId67" Type="http://schemas.openxmlformats.org/officeDocument/2006/relationships/hyperlink" Target="https://doi.org/10.3233/ASY-241940" TargetMode="External"/><Relationship Id="rId88" Type="http://schemas.openxmlformats.org/officeDocument/2006/relationships/hyperlink" Target="https://doi.org/10.1016/j.ejbt.2025.05.002" TargetMode="External"/><Relationship Id="rId111" Type="http://schemas.openxmlformats.org/officeDocument/2006/relationships/hyperlink" Target="https://doi.org/10.1016/j.ijbiomac.2025.146400" TargetMode="External"/><Relationship Id="rId132" Type="http://schemas.openxmlformats.org/officeDocument/2006/relationships/hyperlink" Target="https://doi.org/10.1007/s10854-025-15363-0" TargetMode="External"/><Relationship Id="rId153" Type="http://schemas.openxmlformats.org/officeDocument/2006/relationships/hyperlink" Target="https://doi.org/10.3390/nano15141126" TargetMode="External"/><Relationship Id="rId174" Type="http://schemas.openxmlformats.org/officeDocument/2006/relationships/hyperlink" Target="https://doi.org/10.1016/j.rsma.2025.104390" TargetMode="External"/><Relationship Id="rId195" Type="http://schemas.openxmlformats.org/officeDocument/2006/relationships/hyperlink" Target="https://doi.org/10.1007/978-3-031-85167-4_10" TargetMode="External"/><Relationship Id="rId209" Type="http://schemas.openxmlformats.org/officeDocument/2006/relationships/hyperlink" Target="https://doi.org/10.22201/icat.24486736e.2025.23.4.2678" TargetMode="External"/><Relationship Id="rId220" Type="http://schemas.openxmlformats.org/officeDocument/2006/relationships/hyperlink" Target="https://doi.org/10.3390/nano15191480" TargetMode="External"/><Relationship Id="rId241" Type="http://schemas.openxmlformats.org/officeDocument/2006/relationships/hyperlink" Target="https://doi.org/10.4337/9781035301348.00015" TargetMode="External"/><Relationship Id="rId15" Type="http://schemas.openxmlformats.org/officeDocument/2006/relationships/hyperlink" Target="https://doi.org/10.1007/978-3-031-87213-6_35" TargetMode="External"/><Relationship Id="rId36" Type="http://schemas.openxmlformats.org/officeDocument/2006/relationships/hyperlink" Target="https://doi.org/10.1016/j.jallcom.2025.182048" TargetMode="External"/><Relationship Id="rId57" Type="http://schemas.openxmlformats.org/officeDocument/2006/relationships/hyperlink" Target="https://doi.org/10.1016/j.steroids.2025.109658" TargetMode="External"/><Relationship Id="rId78" Type="http://schemas.openxmlformats.org/officeDocument/2006/relationships/hyperlink" Target="https://doi.org/10.1016/j.coco.2025.102553" TargetMode="External"/><Relationship Id="rId99" Type="http://schemas.openxmlformats.org/officeDocument/2006/relationships/hyperlink" Target="https://doi.org/10.1016/j.ghres.2025.100008" TargetMode="External"/><Relationship Id="rId101" Type="http://schemas.openxmlformats.org/officeDocument/2006/relationships/hyperlink" Target="https://doi.org/10.1109/ACCESS.2025.3582270" TargetMode="External"/><Relationship Id="rId122" Type="http://schemas.openxmlformats.org/officeDocument/2006/relationships/hyperlink" Target="https://doi.org/10.1016/j.jasrep.2025.105337" TargetMode="External"/><Relationship Id="rId143" Type="http://schemas.openxmlformats.org/officeDocument/2006/relationships/hyperlink" Target="https://doi.org/10.1016/j.macse.2025.100034" TargetMode="External"/><Relationship Id="rId164" Type="http://schemas.openxmlformats.org/officeDocument/2006/relationships/hyperlink" Target="https://doi.org/10.1016/j.dark.2025.101965" TargetMode="External"/><Relationship Id="rId185" Type="http://schemas.openxmlformats.org/officeDocument/2006/relationships/hyperlink" Target="https://doi.org/10.1007/s11192-025-05371-6" TargetMode="External"/><Relationship Id="rId9" Type="http://schemas.openxmlformats.org/officeDocument/2006/relationships/hyperlink" Target="https://ieeexplore.ieee.org/document/11007917" TargetMode="External"/><Relationship Id="rId210" Type="http://schemas.openxmlformats.org/officeDocument/2006/relationships/hyperlink" Target="https://doi.org/10.1088/1748-0221/20/09/P09008" TargetMode="External"/><Relationship Id="rId26" Type="http://schemas.openxmlformats.org/officeDocument/2006/relationships/hyperlink" Target="https://doi.org/10.3390/diseases13070206" TargetMode="External"/><Relationship Id="rId231" Type="http://schemas.openxmlformats.org/officeDocument/2006/relationships/hyperlink" Target="http://biblio.unvm.edu.ar/opac_css/index.php?lvl=cmspage&amp;pageid=9&amp;id_notice=47600" TargetMode="External"/><Relationship Id="rId252" Type="http://schemas.openxmlformats.org/officeDocument/2006/relationships/hyperlink" Target="https://ieeexplore.ieee.org/document/11090927" TargetMode="External"/><Relationship Id="rId47" Type="http://schemas.openxmlformats.org/officeDocument/2006/relationships/hyperlink" Target="https://doi.org/10.1103/PhysRevD.111.112004" TargetMode="External"/><Relationship Id="rId68" Type="http://schemas.openxmlformats.org/officeDocument/2006/relationships/hyperlink" Target="https://doi.org/10.1116/6.0004518" TargetMode="External"/><Relationship Id="rId89" Type="http://schemas.openxmlformats.org/officeDocument/2006/relationships/hyperlink" Target="https://doi.org/10.3390/en18154062" TargetMode="External"/><Relationship Id="rId112" Type="http://schemas.openxmlformats.org/officeDocument/2006/relationships/hyperlink" Target="https://doi.org/10.1007/s40435-025-01799-z" TargetMode="External"/><Relationship Id="rId133" Type="http://schemas.openxmlformats.org/officeDocument/2006/relationships/hyperlink" Target="https://doi.org/10.1016/j.molliq.2025.127326" TargetMode="External"/><Relationship Id="rId154" Type="http://schemas.openxmlformats.org/officeDocument/2006/relationships/hyperlink" Target="https://doi.org/10.1038/s41562-024-02090-5" TargetMode="External"/><Relationship Id="rId175" Type="http://schemas.openxmlformats.org/officeDocument/2006/relationships/hyperlink" Target="https://www.rcs.cic.ipn.mx/2025_154_6/Evaluacion%20preliminar%20de%20reconocimiento%20de%20patrones%20en%20gotas%20secas%20de%20metotrexato.pdf" TargetMode="External"/><Relationship Id="rId196" Type="http://schemas.openxmlformats.org/officeDocument/2006/relationships/hyperlink" Target="https://www.sciencedirect.com/science/article/pii/S0003267025010074" TargetMode="External"/><Relationship Id="rId200" Type="http://schemas.openxmlformats.org/officeDocument/2006/relationships/hyperlink" Target="https://doi.org/10.3390/cells14181441" TargetMode="External"/><Relationship Id="rId16" Type="http://schemas.openxmlformats.org/officeDocument/2006/relationships/hyperlink" Target="https:/doi.org/10.1007/978-3-031-86870-2_9" TargetMode="External"/><Relationship Id="rId221" Type="http://schemas.openxmlformats.org/officeDocument/2006/relationships/hyperlink" Target="https://doi.org/10.1016/j.nut.2025.112915" TargetMode="External"/><Relationship Id="rId242" Type="http://schemas.openxmlformats.org/officeDocument/2006/relationships/hyperlink" Target="https://www.ib.unam.mx/ibunam/PROGRAMA-XIII%20RNAV-2025.pdf" TargetMode="External"/><Relationship Id="rId37" Type="http://schemas.openxmlformats.org/officeDocument/2006/relationships/hyperlink" Target="https://doi.org/10.1016/j.jece.2025.117827" TargetMode="External"/><Relationship Id="rId58" Type="http://schemas.openxmlformats.org/officeDocument/2006/relationships/hyperlink" Target="https://doi.org/10.3390/virtualworlds4030031" TargetMode="External"/><Relationship Id="rId79" Type="http://schemas.openxmlformats.org/officeDocument/2006/relationships/hyperlink" Target="https://doi.org/10.1016/j.csbj.2025.07.033" TargetMode="External"/><Relationship Id="rId102" Type="http://schemas.openxmlformats.org/officeDocument/2006/relationships/hyperlink" Target="https://doi.org/10.1109/ACCESS.2025.3589531" TargetMode="External"/><Relationship Id="rId123" Type="http://schemas.openxmlformats.org/officeDocument/2006/relationships/hyperlink" Target="https://doi.org/10.1142/S2737416525500267" TargetMode="External"/><Relationship Id="rId144" Type="http://schemas.openxmlformats.org/officeDocument/2006/relationships/hyperlink" Target="https://doi.org/10.1007/s00009-025-02921-3" TargetMode="External"/><Relationship Id="rId90" Type="http://schemas.openxmlformats.org/officeDocument/2006/relationships/hyperlink" Target="https://doi.org/10.3390/e27070681" TargetMode="External"/><Relationship Id="rId165" Type="http://schemas.openxmlformats.org/officeDocument/2006/relationships/hyperlink" Target="https://doi.org/10.1111/ppl.70429" TargetMode="External"/><Relationship Id="rId186" Type="http://schemas.openxmlformats.org/officeDocument/2006/relationships/hyperlink" Target="https://doi.org/10.3390/s25144334" TargetMode="External"/><Relationship Id="rId211" Type="http://schemas.openxmlformats.org/officeDocument/2006/relationships/hyperlink" Target="https://doi.org/10.1007/s10958-024-07553-8" TargetMode="External"/><Relationship Id="rId232" Type="http://schemas.openxmlformats.org/officeDocument/2006/relationships/hyperlink" Target="../2024/www.researchgate.net/profile/Lorena-Trejo/publication/394395413_MEDIOS_PARA_LA_ENSENANZA_Y_EL_DESARROLLO_DEL_PENSAMIENTO_MATEMATICO_EN_EDUCACION_OBLIGATORIA_Y_NIVEL_SUPERIOR/links/68954c798a487c1ea6d932f4/MEDIOS-PARA-LA-ENSENANZA-Y-EL-DESARROLLO-DEL-PENSAMIENTO-MATEMATICO-EN-EDUCACION-OBLIGATORIA-Y-NIVEL-SUPERIOR.pdf" TargetMode="External"/><Relationship Id="rId253" Type="http://schemas.openxmlformats.org/officeDocument/2006/relationships/hyperlink" Target="https://www.scopus.com/inward/record.uri?eid=2-s2.0-105014514394&amp;doi=10.1109%2FICCAD64771.2025.11099408&amp;partnerID=40&amp;md5=67dda9c73d28b369a533a73266621854" TargetMode="External"/><Relationship Id="rId27" Type="http://schemas.openxmlformats.org/officeDocument/2006/relationships/hyperlink" Target="https://doi.org/10.1007/s11356-025-36631-w" TargetMode="External"/><Relationship Id="rId48" Type="http://schemas.openxmlformats.org/officeDocument/2006/relationships/hyperlink" Target="https://doi.org/10.1016/j.physletb.2025.139645" TargetMode="External"/><Relationship Id="rId69" Type="http://schemas.openxmlformats.org/officeDocument/2006/relationships/hyperlink" Target="https://doi.org/10.3390/blsf2025048001" TargetMode="External"/><Relationship Id="rId113" Type="http://schemas.openxmlformats.org/officeDocument/2006/relationships/hyperlink" Target="https://doi.org/10.1016/j.ijepes.2025.110869" TargetMode="External"/><Relationship Id="rId134" Type="http://schemas.openxmlformats.org/officeDocument/2006/relationships/hyperlink" Target="https://doi.org/10.1016/j.molliq.2025.128191" TargetMode="External"/><Relationship Id="rId80" Type="http://schemas.openxmlformats.org/officeDocument/2006/relationships/hyperlink" Target="https://doi.org/10.1016/j.cagd.2025.102470" TargetMode="External"/><Relationship Id="rId155" Type="http://schemas.openxmlformats.org/officeDocument/2006/relationships/hyperlink" Target="https://doi.org/10.1038/s41576-025-00875-6" TargetMode="External"/><Relationship Id="rId176" Type="http://schemas.openxmlformats.org/officeDocument/2006/relationships/hyperlink" Target="https://doi.org/10.1016/j.rico.2025.100599" TargetMode="External"/><Relationship Id="rId197" Type="http://schemas.openxmlformats.org/officeDocument/2006/relationships/hyperlink" Target="https://doi.org/10.1016/j.aop.2025.170184" TargetMode="External"/><Relationship Id="rId201" Type="http://schemas.openxmlformats.org/officeDocument/2006/relationships/hyperlink" Target="https://doi.org/10.1016/j.ceramint.2025.07.335" TargetMode="External"/><Relationship Id="rId222" Type="http://schemas.openxmlformats.org/officeDocument/2006/relationships/hyperlink" Target="https://doi.org/10.1016/j.physb.2025.417728" TargetMode="External"/><Relationship Id="rId243" Type="http://schemas.openxmlformats.org/officeDocument/2006/relationships/hyperlink" Target="https://ieeexplore.ieee.org/document/11104020" TargetMode="External"/><Relationship Id="rId17" Type="http://schemas.openxmlformats.org/officeDocument/2006/relationships/hyperlink" Target="https://doi.org/10.1016/j.agee.2025.109862" TargetMode="External"/><Relationship Id="rId38" Type="http://schemas.openxmlformats.org/officeDocument/2006/relationships/hyperlink" Target="https://doi.org/10.1088/1742-6596/3027/1/012070" TargetMode="External"/><Relationship Id="rId59" Type="http://schemas.openxmlformats.org/officeDocument/2006/relationships/hyperlink" Target="https://doi.org/10.3390/w17152167" TargetMode="External"/><Relationship Id="rId103" Type="http://schemas.openxmlformats.org/officeDocument/2006/relationships/hyperlink" Target="https://doi.org/10.1109/MCI.2025.3572326" TargetMode="External"/><Relationship Id="rId124" Type="http://schemas.openxmlformats.org/officeDocument/2006/relationships/hyperlink" Target="https://doi.org/10.1002/jcc.70183" TargetMode="External"/><Relationship Id="rId70" Type="http://schemas.openxmlformats.org/officeDocument/2006/relationships/hyperlink" Target="https://doi.org/10.1016/j.biombioe.2025.108269" TargetMode="External"/><Relationship Id="rId91" Type="http://schemas.openxmlformats.org/officeDocument/2006/relationships/hyperlink" Target="https://doi.org/10.1111/epi.18361" TargetMode="External"/><Relationship Id="rId145" Type="http://schemas.openxmlformats.org/officeDocument/2006/relationships/hyperlink" Target="https://doi.org/10.1186/s12934-025-02805-x" TargetMode="External"/><Relationship Id="rId166" Type="http://schemas.openxmlformats.org/officeDocument/2006/relationships/hyperlink" Target="https://doi.org/10.32604/phyton.2025.067577" TargetMode="External"/><Relationship Id="rId187" Type="http://schemas.openxmlformats.org/officeDocument/2006/relationships/hyperlink" Target="https://doi.org/10.3390/sym17081285" TargetMode="External"/><Relationship Id="rId1" Type="http://schemas.openxmlformats.org/officeDocument/2006/relationships/hyperlink" Target="https://amphibian-reptile-conservation.org/manuscript/index.php/arc/article/view/95/5" TargetMode="External"/><Relationship Id="rId212" Type="http://schemas.openxmlformats.org/officeDocument/2006/relationships/hyperlink" Target="https://doi.org/10.1016/j.molliq.2025.128328" TargetMode="External"/><Relationship Id="rId233" Type="http://schemas.openxmlformats.org/officeDocument/2006/relationships/hyperlink" Target="https://repositorio.cidecuador.org/bitstream/123456789/3410/1/memorias-biodiversidad.pdf" TargetMode="External"/><Relationship Id="rId254" Type="http://schemas.openxmlformats.org/officeDocument/2006/relationships/hyperlink" Target="https://www.researchgate.net/profile/Lilia-Benitez/publication/395413368_2025_Libro_ResilienciayNarrativas/links/68c30f3b9534473a6d49d22e/2025-Libro-ResilienciayNarrativas.pdf" TargetMode="External"/><Relationship Id="rId28" Type="http://schemas.openxmlformats.org/officeDocument/2006/relationships/hyperlink" Target="https://doi.org/10.1007/s11356-025-36580-4" TargetMode="External"/><Relationship Id="rId49" Type="http://schemas.openxmlformats.org/officeDocument/2006/relationships/hyperlink" Target="https://doi.org/10.1016/j.physletb.2025.139681" TargetMode="External"/><Relationship Id="rId114" Type="http://schemas.openxmlformats.org/officeDocument/2006/relationships/hyperlink" Target="https://doi.org/10.1016/j.ijepes.2025.110929" TargetMode="External"/><Relationship Id="rId60" Type="http://schemas.openxmlformats.org/officeDocument/2006/relationships/hyperlink" Target="https://link.springer.com/content/pdf/bfm:978-1-4939-9042-9/1" TargetMode="External"/><Relationship Id="rId81" Type="http://schemas.openxmlformats.org/officeDocument/2006/relationships/hyperlink" Target="https://doi.org/10.1016/j.conbuildmat.2025.142825" TargetMode="External"/><Relationship Id="rId135" Type="http://schemas.openxmlformats.org/officeDocument/2006/relationships/hyperlink" Target="https://doi.org/10.1155/jnt/7697122" TargetMode="External"/><Relationship Id="rId156" Type="http://schemas.openxmlformats.org/officeDocument/2006/relationships/hyperlink" Target="https://doi.org/10.1016/j.neuroscience.2025.07.041" TargetMode="External"/><Relationship Id="rId177" Type="http://schemas.openxmlformats.org/officeDocument/2006/relationships/hyperlink" Target="https://doi.org/10.1016/j.rineng.2025.106486" TargetMode="External"/><Relationship Id="rId198" Type="http://schemas.openxmlformats.org/officeDocument/2006/relationships/hyperlink" Target="https://doi.org/10.1016/j.biopsych.2025.02.904" TargetMode="External"/><Relationship Id="rId202" Type="http://schemas.openxmlformats.org/officeDocument/2006/relationships/hyperlink" Target="https://doi.org/10.1016/j.ceramint.2025.06.386" TargetMode="External"/><Relationship Id="rId223" Type="http://schemas.openxmlformats.org/officeDocument/2006/relationships/hyperlink" Target="https://doi.org/10.21468/SciPostPhysProc.16.032" TargetMode="External"/><Relationship Id="rId244" Type="http://schemas.openxmlformats.org/officeDocument/2006/relationships/hyperlink" Target="https://www.scopus.com/inward/record.uri?eid=2-s2.0-105014501330&amp;doi=10.1109%2FICCAD64771.2025.11099167&amp;partnerID=40&amp;md5=93e50584114213b60b2164fab4983099" TargetMode="External"/><Relationship Id="rId18" Type="http://schemas.openxmlformats.org/officeDocument/2006/relationships/hyperlink" Target="https://doi.org/10.1002/ajhb.70100" TargetMode="External"/><Relationship Id="rId39" Type="http://schemas.openxmlformats.org/officeDocument/2006/relationships/hyperlink" Target="https://doi.org/10.1088/1742-6596/3027/1/012052" TargetMode="External"/><Relationship Id="rId50" Type="http://schemas.openxmlformats.org/officeDocument/2006/relationships/hyperlink" Target="https://doi.org/10.1016/j.physletb.2025.139672" TargetMode="External"/><Relationship Id="rId104" Type="http://schemas.openxmlformats.org/officeDocument/2006/relationships/hyperlink" Target="https://doi.org/10.1109/LCSYS.2025.3571823" TargetMode="External"/><Relationship Id="rId125" Type="http://schemas.openxmlformats.org/officeDocument/2006/relationships/hyperlink" Target="https://doi.org/10.1115/1.4068766" TargetMode="External"/><Relationship Id="rId146" Type="http://schemas.openxmlformats.org/officeDocument/2006/relationships/hyperlink" Target="https://doi.org/10.1016/j.microc.2025.114795" TargetMode="External"/><Relationship Id="rId167" Type="http://schemas.openxmlformats.org/officeDocument/2006/relationships/hyperlink" Target="https://doi.org/10.1093/plcell/koae277" TargetMode="External"/><Relationship Id="rId188" Type="http://schemas.openxmlformats.org/officeDocument/2006/relationships/hyperlink" Target="https://doi.org/10.1016/j.tox.2025.154259" TargetMode="External"/><Relationship Id="rId71" Type="http://schemas.openxmlformats.org/officeDocument/2006/relationships/hyperlink" Target="https://doi.org/10.3390/biomedicines13071730" TargetMode="External"/><Relationship Id="rId92" Type="http://schemas.openxmlformats.org/officeDocument/2006/relationships/hyperlink" Target="https://doi.org/10.1016/j.ejphar.2025.178026" TargetMode="External"/><Relationship Id="rId213" Type="http://schemas.openxmlformats.org/officeDocument/2006/relationships/hyperlink" Target="https://doi.org/10.61615/JNN/2025/AUG027140826" TargetMode="External"/><Relationship Id="rId234" Type="http://schemas.openxmlformats.org/officeDocument/2006/relationships/hyperlink" Target="https://dl.acm.org/doi/10.1145/3712255.3734259" TargetMode="External"/><Relationship Id="rId2" Type="http://schemas.openxmlformats.org/officeDocument/2006/relationships/hyperlink" Target="https://doi.org/10.5281/zenodo.15486552" TargetMode="External"/><Relationship Id="rId29" Type="http://schemas.openxmlformats.org/officeDocument/2006/relationships/hyperlink" Target="https://doi.org/10.1016/j.etap.2025.104759" TargetMode="External"/><Relationship Id="rId255" Type="http://schemas.openxmlformats.org/officeDocument/2006/relationships/hyperlink" Target="https://ciatej.mx/files/divulgacion/divulgacion_689b8e7e5c994.pdf" TargetMode="External"/><Relationship Id="rId40" Type="http://schemas.openxmlformats.org/officeDocument/2006/relationships/hyperlink" Target="https://doi.org/10.1111/jwas.70043" TargetMode="External"/><Relationship Id="rId115" Type="http://schemas.openxmlformats.org/officeDocument/2006/relationships/hyperlink" Target="https://doi.org/10.3390/ijms26157434" TargetMode="External"/><Relationship Id="rId136" Type="http://schemas.openxmlformats.org/officeDocument/2006/relationships/hyperlink" Target="https://doi.org/10.61615/JNN/2025/AUG027140814" TargetMode="External"/><Relationship Id="rId157" Type="http://schemas.openxmlformats.org/officeDocument/2006/relationships/hyperlink" Target="https://doi.org/10.1111/nph.70349" TargetMode="External"/><Relationship Id="rId178" Type="http://schemas.openxmlformats.org/officeDocument/2006/relationships/hyperlink" Target="https://hfm.unitru.edu.pe/wp-content/uploads/2025/06/PAPER5.pdf" TargetMode="External"/><Relationship Id="rId61" Type="http://schemas.openxmlformats.org/officeDocument/2006/relationships/hyperlink" Target="https://doi.org/10.1007/978-3-031-93861-0_10" TargetMode="External"/><Relationship Id="rId82" Type="http://schemas.openxmlformats.org/officeDocument/2006/relationships/hyperlink" Target="https://doi.org/10.2174/011570159X359837250611052037" TargetMode="External"/><Relationship Id="rId199" Type="http://schemas.openxmlformats.org/officeDocument/2006/relationships/hyperlink" Target="https://doi.org/10.3390/biom15091243" TargetMode="External"/><Relationship Id="rId203" Type="http://schemas.openxmlformats.org/officeDocument/2006/relationships/hyperlink" Target="https://doi.org/10.3201/eid3109.250316" TargetMode="External"/><Relationship Id="rId19" Type="http://schemas.openxmlformats.org/officeDocument/2006/relationships/hyperlink" Target="https://doi.org/10.1016/j.biochi.2025.07.003" TargetMode="External"/><Relationship Id="rId224" Type="http://schemas.openxmlformats.org/officeDocument/2006/relationships/hyperlink" Target="https://doi.org/10.21468/SciPostPhysProc.17.023" TargetMode="External"/><Relationship Id="rId245" Type="http://schemas.openxmlformats.org/officeDocument/2006/relationships/hyperlink" Target="https://ieeexplore.ieee.org/document/11099467" TargetMode="External"/><Relationship Id="rId30" Type="http://schemas.openxmlformats.org/officeDocument/2006/relationships/hyperlink" Target="https://doi.org/10.37349/eff.2025.101084" TargetMode="External"/><Relationship Id="rId105" Type="http://schemas.openxmlformats.org/officeDocument/2006/relationships/hyperlink" Target="https://doi.org/10.1109/JSTARS.2025.3581058" TargetMode="External"/><Relationship Id="rId126" Type="http://schemas.openxmlformats.org/officeDocument/2006/relationships/hyperlink" Target="https://doi.org/10.1016/j.jece.2025.118306" TargetMode="External"/><Relationship Id="rId147" Type="http://schemas.openxmlformats.org/officeDocument/2006/relationships/hyperlink" Target="https://doi.org/10.3390/microorganisms13071483" TargetMode="External"/><Relationship Id="rId168" Type="http://schemas.openxmlformats.org/officeDocument/2006/relationships/hyperlink" Target="https://doi.org/10.1007/s00299-025-03566-y" TargetMode="External"/><Relationship Id="rId51" Type="http://schemas.openxmlformats.org/officeDocument/2006/relationships/hyperlink" Target="https://doi.org/10.1016/j.physletb.2025.139651" TargetMode="External"/><Relationship Id="rId72" Type="http://schemas.openxmlformats.org/officeDocument/2006/relationships/hyperlink" Target="https://doi.org/10.1016/j.bioorg.2025.108801" TargetMode="External"/><Relationship Id="rId93" Type="http://schemas.openxmlformats.org/officeDocument/2006/relationships/hyperlink" Target="https://doi.org/10.1140/epjc/s10052-025-14325-4" TargetMode="External"/><Relationship Id="rId189" Type="http://schemas.openxmlformats.org/officeDocument/2006/relationships/hyperlink" Target="https://doi.org/10.17533/udea.trahs.n26a07" TargetMode="External"/><Relationship Id="rId3" Type="http://schemas.openxmlformats.org/officeDocument/2006/relationships/hyperlink" Target="https://doi.org/10.5281/zenodo.15486552" TargetMode="External"/><Relationship Id="rId214" Type="http://schemas.openxmlformats.org/officeDocument/2006/relationships/hyperlink" Target="https://doi.org/10.61615/JMCHR/2025/AUG027140823" TargetMode="External"/><Relationship Id="rId235" Type="http://schemas.openxmlformats.org/officeDocument/2006/relationships/hyperlink" Target="https://dl.acm.org/doi/10.1145/3712255.3734256" TargetMode="External"/><Relationship Id="rId256" Type="http://schemas.openxmlformats.org/officeDocument/2006/relationships/hyperlink" Target="https://link.springer.com/article/10.1007/s43939-025-00372-x" TargetMode="External"/><Relationship Id="rId116" Type="http://schemas.openxmlformats.org/officeDocument/2006/relationships/hyperlink" Target="https://doi.org/10.3390/ijms26157434" TargetMode="External"/><Relationship Id="rId137" Type="http://schemas.openxmlformats.org/officeDocument/2006/relationships/hyperlink" Target="https://doi.org/10.1088/1361-6471/adeda9" TargetMode="External"/><Relationship Id="rId158" Type="http://schemas.openxmlformats.org/officeDocument/2006/relationships/hyperlink" Target="https://doi.org/10.15835/nbha53214403" TargetMode="External"/><Relationship Id="rId20" Type="http://schemas.openxmlformats.org/officeDocument/2006/relationships/hyperlink" Target="https://doi.org/10.1016/j.biombioe.2025.108184" TargetMode="External"/><Relationship Id="rId41" Type="http://schemas.openxmlformats.org/officeDocument/2006/relationships/hyperlink" Target="https://doi.org/10.1016/j.matcom.2025.06.031" TargetMode="External"/><Relationship Id="rId62" Type="http://schemas.openxmlformats.org/officeDocument/2006/relationships/hyperlink" Target="https://doi.org/10.1021/acsomega.5c01718" TargetMode="External"/><Relationship Id="rId83" Type="http://schemas.openxmlformats.org/officeDocument/2006/relationships/hyperlink" Target="https://doi.org/10.1002/dneu.22985" TargetMode="External"/><Relationship Id="rId179" Type="http://schemas.openxmlformats.org/officeDocument/2006/relationships/hyperlink" Target="https://doi.org/10.15359/revmar.17-2.1" TargetMode="External"/><Relationship Id="rId190" Type="http://schemas.openxmlformats.org/officeDocument/2006/relationships/hyperlink" Target="https://iovs.arvojournals.org/article.aspx?articleid=2805167" TargetMode="External"/><Relationship Id="rId204" Type="http://schemas.openxmlformats.org/officeDocument/2006/relationships/hyperlink" Target="https://doi.org/10.3390/engproc2025107047" TargetMode="External"/><Relationship Id="rId225" Type="http://schemas.openxmlformats.org/officeDocument/2006/relationships/hyperlink" Target="https://doi.org/10.21468/SciPostPhysProc.16.011" TargetMode="External"/><Relationship Id="rId246" Type="http://schemas.openxmlformats.org/officeDocument/2006/relationships/hyperlink" Target="https://www.scopus.com/inward/record.uri?eid=2-s2.0-105014508161&amp;doi=10.1109%2FICCAD64771.2025.11099344&amp;partnerID=40&amp;md5=ea7d5bc12ba5af9895de5ff69e038bcd" TargetMode="External"/><Relationship Id="rId106" Type="http://schemas.openxmlformats.org/officeDocument/2006/relationships/hyperlink" Target="https://doi.org/10.1109/TLA.2025.11119494" TargetMode="External"/><Relationship Id="rId127" Type="http://schemas.openxmlformats.org/officeDocument/2006/relationships/hyperlink" Target="https://doi.org/10.3390/jof11080573" TargetMode="External"/><Relationship Id="rId10" Type="http://schemas.openxmlformats.org/officeDocument/2006/relationships/hyperlink" Target="https://www.sciencedirect.com/science/article/pii/B9780443291005000035" TargetMode="External"/><Relationship Id="rId31" Type="http://schemas.openxmlformats.org/officeDocument/2006/relationships/hyperlink" Target="https://doi.org/10.3390/fermentation11070398" TargetMode="External"/><Relationship Id="rId52" Type="http://schemas.openxmlformats.org/officeDocument/2006/relationships/hyperlink" Target="https://doi.org/10.1016/j.pmpp.2025.102847" TargetMode="External"/><Relationship Id="rId73" Type="http://schemas.openxmlformats.org/officeDocument/2006/relationships/hyperlink" Target="https://doi.org/10.1007/s42330-025-00368-y" TargetMode="External"/><Relationship Id="rId94" Type="http://schemas.openxmlformats.org/officeDocument/2006/relationships/hyperlink" Target="https://doi.org/10.1140/epjc/s10052-025-14313-8" TargetMode="External"/><Relationship Id="rId148" Type="http://schemas.openxmlformats.org/officeDocument/2006/relationships/hyperlink" Target="https://doi.org/10.1016/j.mce.2025.112641" TargetMode="External"/><Relationship Id="rId169" Type="http://schemas.openxmlformats.org/officeDocument/2006/relationships/hyperlink" Target="https://doi.org/10.1007/s00425-025-04784-0" TargetMode="External"/><Relationship Id="rId4" Type="http://schemas.openxmlformats.org/officeDocument/2006/relationships/hyperlink" Target="https://doi.org/10.5281/zenodo.15486552" TargetMode="External"/><Relationship Id="rId180" Type="http://schemas.openxmlformats.org/officeDocument/2006/relationships/hyperlink" Target="https://doi.org/10.3390/robotics14080111" TargetMode="External"/><Relationship Id="rId215" Type="http://schemas.openxmlformats.org/officeDocument/2006/relationships/hyperlink" Target="https://doi.org/10.1016/j.jics.2025.102048" TargetMode="External"/><Relationship Id="rId236" Type="http://schemas.openxmlformats.org/officeDocument/2006/relationships/hyperlink" Target="https://dl.acm.org/doi/abs/10.1145/3712256.3726456" TargetMode="External"/><Relationship Id="rId25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A325F-6E15-4C23-BB89-CF84385B0BE6}">
  <dimension ref="A1:R443"/>
  <sheetViews>
    <sheetView tabSelected="1" topLeftCell="A408" zoomScaleNormal="100" workbookViewId="0">
      <selection activeCell="B419" sqref="B419"/>
    </sheetView>
  </sheetViews>
  <sheetFormatPr baseColWidth="10" defaultRowHeight="15" x14ac:dyDescent="0.25"/>
  <cols>
    <col min="1" max="1" width="11.42578125" style="14"/>
    <col min="2" max="2" width="11.7109375" customWidth="1"/>
    <col min="3" max="3" width="13.85546875" customWidth="1"/>
    <col min="4" max="4" width="10.42578125" customWidth="1"/>
    <col min="5" max="5" width="19.7109375" customWidth="1"/>
    <col min="6" max="10" width="11.42578125" customWidth="1"/>
    <col min="11" max="11" width="35.42578125" customWidth="1"/>
    <col min="14" max="14" width="21.7109375" customWidth="1"/>
    <col min="15" max="15" width="22.42578125" customWidth="1"/>
    <col min="16" max="16" width="21.7109375" customWidth="1"/>
    <col min="18" max="18" width="11.85546875" customWidth="1"/>
  </cols>
  <sheetData>
    <row r="1" spans="1:18" ht="15" customHeight="1" x14ac:dyDescent="0.25">
      <c r="A1" s="2" t="s">
        <v>0</v>
      </c>
      <c r="B1" s="3" t="s">
        <v>1</v>
      </c>
      <c r="C1" s="2" t="s">
        <v>2</v>
      </c>
      <c r="D1" s="2" t="s">
        <v>43</v>
      </c>
      <c r="E1" s="2" t="s">
        <v>3</v>
      </c>
      <c r="F1" s="9" t="s">
        <v>4</v>
      </c>
      <c r="G1" s="9" t="s">
        <v>5</v>
      </c>
      <c r="H1" s="9" t="s">
        <v>6</v>
      </c>
      <c r="I1" s="9" t="s">
        <v>7</v>
      </c>
      <c r="J1" s="9" t="s">
        <v>8</v>
      </c>
      <c r="K1" s="2" t="s">
        <v>9</v>
      </c>
      <c r="L1" s="2" t="s">
        <v>10</v>
      </c>
      <c r="M1" s="2" t="s">
        <v>11</v>
      </c>
      <c r="N1" s="2" t="s">
        <v>12</v>
      </c>
      <c r="O1" s="2" t="s">
        <v>13</v>
      </c>
      <c r="P1" s="2" t="s">
        <v>14</v>
      </c>
      <c r="Q1" s="2" t="s">
        <v>15</v>
      </c>
      <c r="R1" s="2" t="s">
        <v>16</v>
      </c>
    </row>
    <row r="2" spans="1:18" x14ac:dyDescent="0.25">
      <c r="A2" s="4">
        <v>1</v>
      </c>
      <c r="B2" s="4">
        <v>883</v>
      </c>
      <c r="C2" s="19" t="s">
        <v>696</v>
      </c>
      <c r="D2" s="4" t="s">
        <v>78</v>
      </c>
      <c r="E2" s="5" t="s">
        <v>57</v>
      </c>
      <c r="F2" s="20" t="s">
        <v>22</v>
      </c>
      <c r="G2" s="20"/>
      <c r="H2" s="20"/>
      <c r="I2" s="5"/>
      <c r="J2" s="5"/>
      <c r="K2" s="5" t="s">
        <v>232</v>
      </c>
      <c r="L2" s="10" t="s">
        <v>319</v>
      </c>
      <c r="M2" s="26" t="s">
        <v>373</v>
      </c>
      <c r="N2" s="5"/>
      <c r="O2" s="5"/>
      <c r="P2" s="5"/>
      <c r="Q2" s="22" t="s">
        <v>38</v>
      </c>
      <c r="R2" s="4"/>
    </row>
    <row r="3" spans="1:18" x14ac:dyDescent="0.25">
      <c r="A3" s="4">
        <v>2</v>
      </c>
      <c r="B3" s="4">
        <v>884</v>
      </c>
      <c r="C3" s="19" t="s">
        <v>697</v>
      </c>
      <c r="D3" s="4" t="s">
        <v>78</v>
      </c>
      <c r="E3" s="5" t="s">
        <v>80</v>
      </c>
      <c r="F3" s="20" t="s">
        <v>53</v>
      </c>
      <c r="G3" s="20"/>
      <c r="H3" s="20"/>
      <c r="I3" s="5"/>
      <c r="J3" s="5"/>
      <c r="K3" s="5"/>
      <c r="L3" s="10" t="s">
        <v>695</v>
      </c>
      <c r="M3" s="5"/>
      <c r="N3" s="5"/>
      <c r="O3" s="5"/>
      <c r="P3" s="5"/>
      <c r="Q3" s="22" t="s">
        <v>38</v>
      </c>
      <c r="R3" s="4"/>
    </row>
    <row r="4" spans="1:18" x14ac:dyDescent="0.25">
      <c r="A4" s="4">
        <v>3</v>
      </c>
      <c r="B4" s="4">
        <v>885</v>
      </c>
      <c r="C4" s="19" t="s">
        <v>105</v>
      </c>
      <c r="D4" s="4" t="s">
        <v>78</v>
      </c>
      <c r="E4" s="5" t="s">
        <v>60</v>
      </c>
      <c r="F4" s="20" t="s">
        <v>228</v>
      </c>
      <c r="G4" s="20"/>
      <c r="H4" s="20"/>
      <c r="I4" s="5"/>
      <c r="J4" s="5"/>
      <c r="K4" s="5"/>
      <c r="L4" s="10" t="s">
        <v>320</v>
      </c>
      <c r="M4" s="5" t="s">
        <v>374</v>
      </c>
      <c r="N4" s="5"/>
      <c r="O4" s="5"/>
      <c r="P4" s="5"/>
      <c r="Q4" s="22" t="s">
        <v>38</v>
      </c>
      <c r="R4" s="4"/>
    </row>
    <row r="5" spans="1:18" x14ac:dyDescent="0.25">
      <c r="A5" s="15">
        <v>4</v>
      </c>
      <c r="B5" s="6">
        <v>886</v>
      </c>
      <c r="C5" s="1" t="s">
        <v>106</v>
      </c>
      <c r="D5" s="15" t="s">
        <v>78</v>
      </c>
      <c r="E5" s="1" t="s">
        <v>17</v>
      </c>
      <c r="F5" s="21" t="s">
        <v>24</v>
      </c>
      <c r="G5" s="21"/>
      <c r="H5" s="21"/>
      <c r="I5" s="21"/>
      <c r="J5" s="21"/>
      <c r="K5" s="1" t="s">
        <v>233</v>
      </c>
      <c r="L5" s="1" t="str">
        <f>HYPERLINK("http://dx.doi.org/10.1021/acsomega.5c01738","http://dx.doi.org/10.1021/acsomega.5c01738")</f>
        <v>http://dx.doi.org/10.1021/acsomega.5c01738</v>
      </c>
      <c r="M5" s="1" t="s">
        <v>375</v>
      </c>
      <c r="N5" s="1" t="s">
        <v>497</v>
      </c>
      <c r="O5" s="1" t="s">
        <v>35</v>
      </c>
      <c r="P5" s="1" t="s">
        <v>50</v>
      </c>
      <c r="Q5" s="6" t="s">
        <v>41</v>
      </c>
      <c r="R5" s="6" t="s">
        <v>575</v>
      </c>
    </row>
    <row r="6" spans="1:18" x14ac:dyDescent="0.25">
      <c r="A6" s="15">
        <v>5</v>
      </c>
      <c r="B6" s="6">
        <v>887</v>
      </c>
      <c r="C6" s="1" t="s">
        <v>107</v>
      </c>
      <c r="D6" s="15" t="s">
        <v>78</v>
      </c>
      <c r="E6" s="1" t="s">
        <v>17</v>
      </c>
      <c r="F6" s="21" t="s">
        <v>29</v>
      </c>
      <c r="G6" s="21"/>
      <c r="H6" s="21"/>
      <c r="I6" s="21"/>
      <c r="J6" s="21"/>
      <c r="K6" s="1" t="s">
        <v>234</v>
      </c>
      <c r="L6" s="1" t="str">
        <f>HYPERLINK("http://dx.doi.org/10.1007/s11686-025-01080-5","http://dx.doi.org/10.1007/s11686-025-01080-5")</f>
        <v>http://dx.doi.org/10.1007/s11686-025-01080-5</v>
      </c>
      <c r="M6" s="1" t="s">
        <v>376</v>
      </c>
      <c r="N6" s="1" t="s">
        <v>498</v>
      </c>
      <c r="O6" s="1" t="s">
        <v>35</v>
      </c>
      <c r="P6" s="1" t="s">
        <v>576</v>
      </c>
      <c r="Q6" s="6" t="s">
        <v>41</v>
      </c>
      <c r="R6" s="6" t="s">
        <v>577</v>
      </c>
    </row>
    <row r="7" spans="1:18" x14ac:dyDescent="0.25">
      <c r="A7" s="4">
        <v>6</v>
      </c>
      <c r="B7" s="4">
        <v>888</v>
      </c>
      <c r="C7" s="5" t="s">
        <v>108</v>
      </c>
      <c r="D7" s="4" t="s">
        <v>78</v>
      </c>
      <c r="E7" s="5" t="s">
        <v>17</v>
      </c>
      <c r="F7" s="16" t="s">
        <v>32</v>
      </c>
      <c r="G7" s="16"/>
      <c r="H7" s="16"/>
      <c r="I7" s="19"/>
      <c r="J7" s="19"/>
      <c r="K7" s="5" t="s">
        <v>83</v>
      </c>
      <c r="L7" s="10" t="s">
        <v>321</v>
      </c>
      <c r="M7" s="5" t="s">
        <v>377</v>
      </c>
      <c r="N7" s="5"/>
      <c r="O7" s="5"/>
      <c r="P7" s="19" t="s">
        <v>89</v>
      </c>
      <c r="Q7" s="22" t="s">
        <v>40</v>
      </c>
      <c r="R7" s="22" t="s">
        <v>578</v>
      </c>
    </row>
    <row r="8" spans="1:18" x14ac:dyDescent="0.25">
      <c r="A8" s="4">
        <v>7</v>
      </c>
      <c r="B8" s="4">
        <v>889</v>
      </c>
      <c r="C8" s="5" t="s">
        <v>109</v>
      </c>
      <c r="D8" s="4" t="s">
        <v>78</v>
      </c>
      <c r="E8" s="5" t="s">
        <v>17</v>
      </c>
      <c r="F8" s="16" t="s">
        <v>55</v>
      </c>
      <c r="G8" s="16"/>
      <c r="H8" s="16"/>
      <c r="I8" s="19"/>
      <c r="J8" s="19"/>
      <c r="K8" s="5"/>
      <c r="L8" s="10" t="s">
        <v>322</v>
      </c>
      <c r="M8" s="5" t="s">
        <v>378</v>
      </c>
      <c r="N8" s="5"/>
      <c r="O8" s="5"/>
      <c r="P8" s="19" t="s">
        <v>97</v>
      </c>
      <c r="Q8" s="22" t="s">
        <v>40</v>
      </c>
      <c r="R8" s="22" t="s">
        <v>579</v>
      </c>
    </row>
    <row r="9" spans="1:18" x14ac:dyDescent="0.25">
      <c r="A9" s="6">
        <v>8</v>
      </c>
      <c r="B9" s="6">
        <v>890</v>
      </c>
      <c r="C9" s="1" t="s">
        <v>110</v>
      </c>
      <c r="D9" s="15" t="s">
        <v>78</v>
      </c>
      <c r="E9" s="1" t="s">
        <v>17</v>
      </c>
      <c r="F9" s="21" t="s">
        <v>53</v>
      </c>
      <c r="G9" s="21"/>
      <c r="H9" s="21"/>
      <c r="I9" s="21"/>
      <c r="J9" s="21"/>
      <c r="K9" s="1" t="s">
        <v>235</v>
      </c>
      <c r="L9" s="8" t="s">
        <v>323</v>
      </c>
      <c r="M9" s="1" t="s">
        <v>35</v>
      </c>
      <c r="N9" s="1" t="s">
        <v>499</v>
      </c>
      <c r="O9" s="1" t="s">
        <v>35</v>
      </c>
      <c r="P9" s="1" t="s">
        <v>580</v>
      </c>
      <c r="Q9" s="6" t="s">
        <v>39</v>
      </c>
      <c r="R9" s="6" t="s">
        <v>581</v>
      </c>
    </row>
    <row r="10" spans="1:18" x14ac:dyDescent="0.25">
      <c r="A10" s="6">
        <v>9</v>
      </c>
      <c r="B10" s="6">
        <v>891</v>
      </c>
      <c r="C10" s="1" t="s">
        <v>111</v>
      </c>
      <c r="D10" s="15" t="s">
        <v>78</v>
      </c>
      <c r="E10" s="1" t="s">
        <v>17</v>
      </c>
      <c r="F10" s="21" t="s">
        <v>31</v>
      </c>
      <c r="G10" s="21"/>
      <c r="H10" s="21"/>
      <c r="I10" s="21"/>
      <c r="J10" s="21"/>
      <c r="K10" s="1" t="s">
        <v>236</v>
      </c>
      <c r="L10" s="1" t="str">
        <f>HYPERLINK("http://dx.doi.org/10.1214/25-AAP2161","http://dx.doi.org/10.1214/25-AAP2161")</f>
        <v>http://dx.doi.org/10.1214/25-AAP2161</v>
      </c>
      <c r="M10" s="1" t="s">
        <v>379</v>
      </c>
      <c r="N10" s="1" t="s">
        <v>500</v>
      </c>
      <c r="O10" s="1" t="s">
        <v>35</v>
      </c>
      <c r="P10" s="1" t="s">
        <v>582</v>
      </c>
      <c r="Q10" s="6" t="s">
        <v>40</v>
      </c>
      <c r="R10" s="6" t="s">
        <v>583</v>
      </c>
    </row>
    <row r="11" spans="1:18" x14ac:dyDescent="0.25">
      <c r="A11" s="15">
        <v>10</v>
      </c>
      <c r="B11" s="6">
        <v>892</v>
      </c>
      <c r="C11" s="1" t="s">
        <v>112</v>
      </c>
      <c r="D11" s="15" t="s">
        <v>78</v>
      </c>
      <c r="E11" s="1" t="s">
        <v>17</v>
      </c>
      <c r="F11" s="21" t="s">
        <v>20</v>
      </c>
      <c r="G11" s="21"/>
      <c r="H11" s="21"/>
      <c r="I11" s="21"/>
      <c r="J11" s="21"/>
      <c r="K11" s="1" t="s">
        <v>237</v>
      </c>
      <c r="L11" s="1" t="str">
        <f>HYPERLINK("http://dx.doi.org/10.1002/aoc.70262","http://dx.doi.org/10.1002/aoc.70262")</f>
        <v>http://dx.doi.org/10.1002/aoc.70262</v>
      </c>
      <c r="M11" s="1" t="s">
        <v>380</v>
      </c>
      <c r="N11" s="1" t="s">
        <v>501</v>
      </c>
      <c r="O11" s="1" t="s">
        <v>35</v>
      </c>
      <c r="P11" s="1" t="s">
        <v>584</v>
      </c>
      <c r="Q11" s="6" t="s">
        <v>40</v>
      </c>
      <c r="R11" s="6" t="s">
        <v>585</v>
      </c>
    </row>
    <row r="12" spans="1:18" x14ac:dyDescent="0.25">
      <c r="A12" s="15">
        <v>11</v>
      </c>
      <c r="B12" s="6">
        <v>893</v>
      </c>
      <c r="C12" s="1" t="s">
        <v>113</v>
      </c>
      <c r="D12" s="15" t="s">
        <v>78</v>
      </c>
      <c r="E12" s="1" t="s">
        <v>17</v>
      </c>
      <c r="F12" s="21" t="s">
        <v>20</v>
      </c>
      <c r="G12" s="21"/>
      <c r="H12" s="21"/>
      <c r="I12" s="21"/>
      <c r="J12" s="21"/>
      <c r="K12" s="1" t="s">
        <v>238</v>
      </c>
      <c r="L12" s="1" t="str">
        <f>HYPERLINK("http://dx.doi.org/10.3847/1538-4357/add5df","http://dx.doi.org/10.3847/1538-4357/add5df")</f>
        <v>http://dx.doi.org/10.3847/1538-4357/add5df</v>
      </c>
      <c r="M12" s="1" t="s">
        <v>381</v>
      </c>
      <c r="N12" s="1" t="s">
        <v>502</v>
      </c>
      <c r="O12" s="1" t="s">
        <v>35</v>
      </c>
      <c r="P12" s="1" t="s">
        <v>86</v>
      </c>
      <c r="Q12" s="6" t="s">
        <v>40</v>
      </c>
      <c r="R12" s="6" t="s">
        <v>586</v>
      </c>
    </row>
    <row r="13" spans="1:18" x14ac:dyDescent="0.25">
      <c r="A13" s="15">
        <v>12</v>
      </c>
      <c r="B13" s="6">
        <v>894</v>
      </c>
      <c r="C13" s="1" t="s">
        <v>114</v>
      </c>
      <c r="D13" s="15" t="s">
        <v>78</v>
      </c>
      <c r="E13" s="1" t="s">
        <v>17</v>
      </c>
      <c r="F13" s="21" t="s">
        <v>20</v>
      </c>
      <c r="G13" s="21"/>
      <c r="H13" s="21"/>
      <c r="I13" s="21"/>
      <c r="J13" s="21"/>
      <c r="K13" s="1" t="s">
        <v>35</v>
      </c>
      <c r="L13" s="1" t="str">
        <f>HYPERLINK("http://dx.doi.org/10.3762/bjnano.16.53","http://dx.doi.org/10.3762/bjnano.16.53")</f>
        <v>http://dx.doi.org/10.3762/bjnano.16.53</v>
      </c>
      <c r="M13" s="1" t="s">
        <v>382</v>
      </c>
      <c r="N13" s="1" t="s">
        <v>503</v>
      </c>
      <c r="O13" s="1" t="s">
        <v>35</v>
      </c>
      <c r="P13" s="1" t="s">
        <v>85</v>
      </c>
      <c r="Q13" s="6" t="s">
        <v>39</v>
      </c>
      <c r="R13" s="6" t="s">
        <v>587</v>
      </c>
    </row>
    <row r="14" spans="1:18" x14ac:dyDescent="0.25">
      <c r="A14" s="4">
        <v>13</v>
      </c>
      <c r="B14" s="4">
        <v>895</v>
      </c>
      <c r="C14" s="5" t="s">
        <v>115</v>
      </c>
      <c r="D14" s="4" t="s">
        <v>78</v>
      </c>
      <c r="E14" s="5" t="s">
        <v>17</v>
      </c>
      <c r="F14" s="16" t="s">
        <v>29</v>
      </c>
      <c r="G14" s="16" t="s">
        <v>33</v>
      </c>
      <c r="H14" s="16"/>
      <c r="I14" s="19"/>
      <c r="J14" s="19"/>
      <c r="K14" s="5"/>
      <c r="L14" s="10" t="s">
        <v>324</v>
      </c>
      <c r="M14" s="5" t="s">
        <v>383</v>
      </c>
      <c r="N14" s="5"/>
      <c r="O14" s="5"/>
      <c r="P14" s="19" t="s">
        <v>73</v>
      </c>
      <c r="Q14" s="22" t="s">
        <v>41</v>
      </c>
      <c r="R14" s="22" t="s">
        <v>588</v>
      </c>
    </row>
    <row r="15" spans="1:18" x14ac:dyDescent="0.25">
      <c r="A15" s="4">
        <v>14</v>
      </c>
      <c r="B15" s="4">
        <v>896</v>
      </c>
      <c r="C15" s="5" t="s">
        <v>116</v>
      </c>
      <c r="D15" s="4" t="s">
        <v>78</v>
      </c>
      <c r="E15" s="5" t="s">
        <v>17</v>
      </c>
      <c r="F15" s="16" t="s">
        <v>32</v>
      </c>
      <c r="G15" s="16"/>
      <c r="H15" s="16"/>
      <c r="I15" s="19"/>
      <c r="J15" s="19"/>
      <c r="K15" s="5" t="s">
        <v>239</v>
      </c>
      <c r="L15" s="10" t="s">
        <v>325</v>
      </c>
      <c r="M15" s="5" t="s">
        <v>384</v>
      </c>
      <c r="N15" s="5"/>
      <c r="O15" s="5"/>
      <c r="P15" s="5"/>
      <c r="Q15" s="22" t="s">
        <v>38</v>
      </c>
      <c r="R15" s="4"/>
    </row>
    <row r="16" spans="1:18" x14ac:dyDescent="0.25">
      <c r="A16" s="15">
        <v>15</v>
      </c>
      <c r="B16" s="6">
        <v>897</v>
      </c>
      <c r="C16" s="1" t="s">
        <v>117</v>
      </c>
      <c r="D16" s="15" t="s">
        <v>78</v>
      </c>
      <c r="E16" s="1" t="s">
        <v>17</v>
      </c>
      <c r="F16" s="21" t="s">
        <v>48</v>
      </c>
      <c r="G16" s="21"/>
      <c r="H16" s="21"/>
      <c r="I16" s="21"/>
      <c r="J16" s="21"/>
      <c r="K16" s="1" t="s">
        <v>240</v>
      </c>
      <c r="L16" s="1" t="str">
        <f>HYPERLINK("http://dx.doi.org/10.1186/s12864-025-11778-5","http://dx.doi.org/10.1186/s12864-025-11778-5")</f>
        <v>http://dx.doi.org/10.1186/s12864-025-11778-5</v>
      </c>
      <c r="M16" s="1" t="s">
        <v>385</v>
      </c>
      <c r="N16" s="1" t="s">
        <v>504</v>
      </c>
      <c r="O16" s="1" t="s">
        <v>35</v>
      </c>
      <c r="P16" s="1" t="s">
        <v>589</v>
      </c>
      <c r="Q16" s="6" t="s">
        <v>40</v>
      </c>
      <c r="R16" s="6" t="s">
        <v>590</v>
      </c>
    </row>
    <row r="17" spans="1:18" s="7" customFormat="1" x14ac:dyDescent="0.25">
      <c r="A17" s="15">
        <v>16</v>
      </c>
      <c r="B17" s="6">
        <v>898</v>
      </c>
      <c r="C17" s="1" t="s">
        <v>118</v>
      </c>
      <c r="D17" s="15" t="s">
        <v>78</v>
      </c>
      <c r="E17" s="1" t="s">
        <v>17</v>
      </c>
      <c r="F17" s="21" t="s">
        <v>229</v>
      </c>
      <c r="G17" s="21"/>
      <c r="H17" s="21"/>
      <c r="I17" s="21"/>
      <c r="J17" s="21"/>
      <c r="K17" s="1" t="s">
        <v>241</v>
      </c>
      <c r="L17" s="1" t="str">
        <f>HYPERLINK("http://dx.doi.org/10.1007/s40590-025-00769-x","http://dx.doi.org/10.1007/s40590-025-00769-x")</f>
        <v>http://dx.doi.org/10.1007/s40590-025-00769-x</v>
      </c>
      <c r="M17" s="1" t="s">
        <v>386</v>
      </c>
      <c r="N17" s="1" t="s">
        <v>505</v>
      </c>
      <c r="O17" s="1" t="s">
        <v>35</v>
      </c>
      <c r="P17" s="1" t="s">
        <v>591</v>
      </c>
      <c r="Q17" s="6" t="s">
        <v>41</v>
      </c>
      <c r="R17" s="6" t="s">
        <v>592</v>
      </c>
    </row>
    <row r="18" spans="1:18" x14ac:dyDescent="0.25">
      <c r="A18" s="4">
        <v>17</v>
      </c>
      <c r="B18" s="4">
        <v>899</v>
      </c>
      <c r="C18" s="5" t="s">
        <v>119</v>
      </c>
      <c r="D18" s="4" t="s">
        <v>78</v>
      </c>
      <c r="E18" s="5" t="s">
        <v>17</v>
      </c>
      <c r="F18" s="16" t="s">
        <v>46</v>
      </c>
      <c r="G18" s="16" t="s">
        <v>30</v>
      </c>
      <c r="H18" s="16"/>
      <c r="I18" s="19"/>
      <c r="J18" s="19"/>
      <c r="K18" s="5"/>
      <c r="L18" s="10" t="s">
        <v>326</v>
      </c>
      <c r="M18" s="5" t="s">
        <v>387</v>
      </c>
      <c r="N18" s="5"/>
      <c r="O18" s="5"/>
      <c r="P18" s="19" t="s">
        <v>593</v>
      </c>
      <c r="Q18" s="22" t="s">
        <v>39</v>
      </c>
      <c r="R18" s="22" t="s">
        <v>594</v>
      </c>
    </row>
    <row r="19" spans="1:18" x14ac:dyDescent="0.25">
      <c r="A19" s="15">
        <v>18</v>
      </c>
      <c r="B19" s="6">
        <v>900</v>
      </c>
      <c r="C19" s="1" t="s">
        <v>120</v>
      </c>
      <c r="D19" s="15" t="s">
        <v>78</v>
      </c>
      <c r="E19" s="1" t="s">
        <v>17</v>
      </c>
      <c r="F19" s="21" t="s">
        <v>20</v>
      </c>
      <c r="G19" s="21"/>
      <c r="H19" s="21"/>
      <c r="I19" s="21"/>
      <c r="J19" s="21"/>
      <c r="K19" s="1" t="s">
        <v>242</v>
      </c>
      <c r="L19" s="1" t="str">
        <f>HYPERLINK("http://dx.doi.org/10.1016/j.ceramint.2025.03.134","http://dx.doi.org/10.1016/j.ceramint.2025.03.134")</f>
        <v>http://dx.doi.org/10.1016/j.ceramint.2025.03.134</v>
      </c>
      <c r="M19" s="1" t="s">
        <v>388</v>
      </c>
      <c r="N19" s="1" t="s">
        <v>506</v>
      </c>
      <c r="O19" s="1" t="s">
        <v>35</v>
      </c>
      <c r="P19" s="1" t="s">
        <v>595</v>
      </c>
      <c r="Q19" s="6" t="s">
        <v>40</v>
      </c>
      <c r="R19" s="6" t="s">
        <v>596</v>
      </c>
    </row>
    <row r="20" spans="1:18" x14ac:dyDescent="0.25">
      <c r="A20" s="4">
        <v>19</v>
      </c>
      <c r="B20" s="4">
        <v>901</v>
      </c>
      <c r="C20" s="5" t="s">
        <v>121</v>
      </c>
      <c r="D20" s="4" t="s">
        <v>78</v>
      </c>
      <c r="E20" s="5" t="s">
        <v>17</v>
      </c>
      <c r="F20" s="16" t="s">
        <v>31</v>
      </c>
      <c r="G20" s="16"/>
      <c r="H20" s="16"/>
      <c r="I20" s="19"/>
      <c r="J20" s="19"/>
      <c r="K20" s="5"/>
      <c r="L20" s="10" t="s">
        <v>327</v>
      </c>
      <c r="M20" s="5" t="s">
        <v>389</v>
      </c>
      <c r="N20" s="5"/>
      <c r="O20" s="5"/>
      <c r="P20" s="19" t="s">
        <v>597</v>
      </c>
      <c r="Q20" s="22" t="s">
        <v>40</v>
      </c>
      <c r="R20" s="22" t="s">
        <v>598</v>
      </c>
    </row>
    <row r="21" spans="1:18" x14ac:dyDescent="0.25">
      <c r="A21" s="4">
        <v>20</v>
      </c>
      <c r="B21" s="4">
        <v>902</v>
      </c>
      <c r="C21" s="5" t="s">
        <v>122</v>
      </c>
      <c r="D21" s="4" t="s">
        <v>78</v>
      </c>
      <c r="E21" s="5" t="s">
        <v>17</v>
      </c>
      <c r="F21" s="16" t="s">
        <v>23</v>
      </c>
      <c r="G21" s="16"/>
      <c r="H21" s="16"/>
      <c r="I21" s="19"/>
      <c r="J21" s="19"/>
      <c r="K21" s="5" t="s">
        <v>243</v>
      </c>
      <c r="L21" s="10" t="s">
        <v>328</v>
      </c>
      <c r="M21" s="5" t="s">
        <v>390</v>
      </c>
      <c r="N21" s="5"/>
      <c r="O21" s="5"/>
      <c r="P21" s="5"/>
      <c r="Q21" s="22" t="s">
        <v>38</v>
      </c>
      <c r="R21" s="4"/>
    </row>
    <row r="22" spans="1:18" x14ac:dyDescent="0.25">
      <c r="A22" s="4">
        <v>21</v>
      </c>
      <c r="B22" s="4">
        <v>903</v>
      </c>
      <c r="C22" s="5" t="s">
        <v>123</v>
      </c>
      <c r="D22" s="4" t="s">
        <v>78</v>
      </c>
      <c r="E22" s="5" t="s">
        <v>17</v>
      </c>
      <c r="F22" s="16" t="s">
        <v>32</v>
      </c>
      <c r="G22" s="16"/>
      <c r="H22" s="16"/>
      <c r="I22" s="19"/>
      <c r="J22" s="19"/>
      <c r="K22" s="5"/>
      <c r="L22" s="10" t="s">
        <v>329</v>
      </c>
      <c r="M22" s="5" t="s">
        <v>391</v>
      </c>
      <c r="N22" s="5"/>
      <c r="O22" s="5"/>
      <c r="P22" s="19" t="s">
        <v>74</v>
      </c>
      <c r="Q22" s="22" t="s">
        <v>40</v>
      </c>
      <c r="R22" s="22" t="s">
        <v>599</v>
      </c>
    </row>
    <row r="23" spans="1:18" x14ac:dyDescent="0.25">
      <c r="A23" s="15">
        <v>22</v>
      </c>
      <c r="B23" s="6">
        <v>904</v>
      </c>
      <c r="C23" s="1" t="s">
        <v>124</v>
      </c>
      <c r="D23" s="15" t="s">
        <v>78</v>
      </c>
      <c r="E23" s="1" t="s">
        <v>17</v>
      </c>
      <c r="F23" s="21" t="s">
        <v>22</v>
      </c>
      <c r="G23" s="21"/>
      <c r="H23" s="21"/>
      <c r="I23" s="21"/>
      <c r="J23" s="21"/>
      <c r="K23" s="1" t="s">
        <v>35</v>
      </c>
      <c r="L23" s="1" t="str">
        <f>HYPERLINK("http://dx.doi.org/10.56754/0719-0646.2701.119","http://dx.doi.org/10.56754/0719-0646.2701.119")</f>
        <v>http://dx.doi.org/10.56754/0719-0646.2701.119</v>
      </c>
      <c r="M23" s="1" t="s">
        <v>392</v>
      </c>
      <c r="N23" s="1" t="s">
        <v>507</v>
      </c>
      <c r="O23" s="1" t="s">
        <v>35</v>
      </c>
      <c r="P23" s="1" t="s">
        <v>600</v>
      </c>
      <c r="Q23" s="6" t="s">
        <v>37</v>
      </c>
      <c r="R23" s="6" t="s">
        <v>601</v>
      </c>
    </row>
    <row r="24" spans="1:18" s="7" customFormat="1" x14ac:dyDescent="0.25">
      <c r="A24" s="4">
        <v>23</v>
      </c>
      <c r="B24" s="4">
        <v>905</v>
      </c>
      <c r="C24" s="5" t="s">
        <v>125</v>
      </c>
      <c r="D24" s="4" t="s">
        <v>78</v>
      </c>
      <c r="E24" s="5" t="s">
        <v>17</v>
      </c>
      <c r="F24" s="16" t="s">
        <v>53</v>
      </c>
      <c r="G24" s="16"/>
      <c r="H24" s="16"/>
      <c r="I24" s="19"/>
      <c r="J24" s="19"/>
      <c r="K24" s="5" t="s">
        <v>244</v>
      </c>
      <c r="L24" s="10" t="s">
        <v>330</v>
      </c>
      <c r="M24" s="5" t="s">
        <v>393</v>
      </c>
      <c r="N24" s="5"/>
      <c r="O24" s="5"/>
      <c r="P24" s="19" t="s">
        <v>58</v>
      </c>
      <c r="Q24" s="22" t="s">
        <v>39</v>
      </c>
      <c r="R24" s="22" t="s">
        <v>602</v>
      </c>
    </row>
    <row r="25" spans="1:18" x14ac:dyDescent="0.25">
      <c r="A25" s="4">
        <v>24</v>
      </c>
      <c r="B25" s="4">
        <v>906</v>
      </c>
      <c r="C25" s="5" t="s">
        <v>126</v>
      </c>
      <c r="D25" s="4" t="s">
        <v>78</v>
      </c>
      <c r="E25" s="5" t="s">
        <v>17</v>
      </c>
      <c r="F25" s="16" t="s">
        <v>27</v>
      </c>
      <c r="G25" s="16"/>
      <c r="H25" s="16"/>
      <c r="I25" s="19"/>
      <c r="J25" s="19"/>
      <c r="K25" s="5" t="s">
        <v>245</v>
      </c>
      <c r="L25" s="10" t="s">
        <v>331</v>
      </c>
      <c r="M25" s="5" t="s">
        <v>394</v>
      </c>
      <c r="N25" s="5"/>
      <c r="O25" s="5"/>
      <c r="P25" s="19" t="s">
        <v>603</v>
      </c>
      <c r="Q25" s="22" t="s">
        <v>41</v>
      </c>
      <c r="R25" s="22" t="s">
        <v>604</v>
      </c>
    </row>
    <row r="26" spans="1:18" x14ac:dyDescent="0.25">
      <c r="A26" s="15">
        <v>25</v>
      </c>
      <c r="B26" s="6">
        <v>907</v>
      </c>
      <c r="C26" s="1" t="s">
        <v>127</v>
      </c>
      <c r="D26" s="15" t="s">
        <v>78</v>
      </c>
      <c r="E26" s="1" t="s">
        <v>17</v>
      </c>
      <c r="F26" s="21" t="s">
        <v>32</v>
      </c>
      <c r="G26" s="21"/>
      <c r="H26" s="21"/>
      <c r="I26" s="21"/>
      <c r="J26" s="21"/>
      <c r="K26" s="1" t="s">
        <v>246</v>
      </c>
      <c r="L26" s="1" t="str">
        <f>HYPERLINK("http://dx.doi.org/10.1016/j.electacta.2025.146751","http://dx.doi.org/10.1016/j.electacta.2025.146751")</f>
        <v>http://dx.doi.org/10.1016/j.electacta.2025.146751</v>
      </c>
      <c r="M26" s="1" t="s">
        <v>395</v>
      </c>
      <c r="N26" s="1" t="s">
        <v>508</v>
      </c>
      <c r="O26" s="1" t="s">
        <v>35</v>
      </c>
      <c r="P26" s="1" t="s">
        <v>88</v>
      </c>
      <c r="Q26" s="6" t="s">
        <v>40</v>
      </c>
      <c r="R26" s="6" t="s">
        <v>90</v>
      </c>
    </row>
    <row r="27" spans="1:18" x14ac:dyDescent="0.25">
      <c r="A27" s="15">
        <v>26</v>
      </c>
      <c r="B27" s="6">
        <v>908</v>
      </c>
      <c r="C27" s="1" t="s">
        <v>128</v>
      </c>
      <c r="D27" s="15" t="s">
        <v>78</v>
      </c>
      <c r="E27" s="1" t="s">
        <v>17</v>
      </c>
      <c r="F27" s="21" t="s">
        <v>54</v>
      </c>
      <c r="G27" s="21" t="s">
        <v>72</v>
      </c>
      <c r="H27" s="21"/>
      <c r="I27" s="21"/>
      <c r="J27" s="21"/>
      <c r="K27" s="1" t="s">
        <v>247</v>
      </c>
      <c r="L27" s="1" t="str">
        <f>HYPERLINK("http://dx.doi.org/10.1523/ENEURO.0015-25.2025","http://dx.doi.org/10.1523/ENEURO.0015-25.2025")</f>
        <v>http://dx.doi.org/10.1523/ENEURO.0015-25.2025</v>
      </c>
      <c r="M27" s="1" t="s">
        <v>396</v>
      </c>
      <c r="N27" s="1" t="s">
        <v>509</v>
      </c>
      <c r="O27" s="1" t="s">
        <v>35</v>
      </c>
      <c r="P27" s="1" t="s">
        <v>605</v>
      </c>
      <c r="Q27" s="6" t="s">
        <v>39</v>
      </c>
      <c r="R27" s="6" t="s">
        <v>606</v>
      </c>
    </row>
    <row r="28" spans="1:18" s="7" customFormat="1" x14ac:dyDescent="0.25">
      <c r="A28" s="4">
        <v>27</v>
      </c>
      <c r="B28" s="4">
        <v>909</v>
      </c>
      <c r="C28" s="5" t="s">
        <v>129</v>
      </c>
      <c r="D28" s="4" t="s">
        <v>78</v>
      </c>
      <c r="E28" s="5" t="s">
        <v>17</v>
      </c>
      <c r="F28" s="16" t="s">
        <v>33</v>
      </c>
      <c r="G28" s="16"/>
      <c r="H28" s="16"/>
      <c r="I28" s="19"/>
      <c r="J28" s="19"/>
      <c r="K28" s="5" t="s">
        <v>248</v>
      </c>
      <c r="L28" s="10" t="s">
        <v>332</v>
      </c>
      <c r="M28" s="5" t="s">
        <v>397</v>
      </c>
      <c r="N28" s="5"/>
      <c r="O28" s="5"/>
      <c r="P28" s="19" t="s">
        <v>62</v>
      </c>
      <c r="Q28" s="22" t="s">
        <v>40</v>
      </c>
      <c r="R28" s="22" t="s">
        <v>607</v>
      </c>
    </row>
    <row r="29" spans="1:18" x14ac:dyDescent="0.25">
      <c r="A29" s="4">
        <v>28</v>
      </c>
      <c r="B29" s="4">
        <v>910</v>
      </c>
      <c r="C29" s="5" t="s">
        <v>130</v>
      </c>
      <c r="D29" s="4" t="s">
        <v>78</v>
      </c>
      <c r="E29" s="5" t="s">
        <v>17</v>
      </c>
      <c r="F29" s="16" t="s">
        <v>28</v>
      </c>
      <c r="G29" s="16"/>
      <c r="H29" s="16"/>
      <c r="I29" s="19"/>
      <c r="J29" s="19"/>
      <c r="K29" s="5"/>
      <c r="L29" s="10" t="s">
        <v>333</v>
      </c>
      <c r="M29" s="5" t="s">
        <v>398</v>
      </c>
      <c r="N29" s="5"/>
      <c r="O29" s="5"/>
      <c r="P29" s="19" t="s">
        <v>62</v>
      </c>
      <c r="Q29" s="22" t="s">
        <v>40</v>
      </c>
      <c r="R29" s="22" t="s">
        <v>607</v>
      </c>
    </row>
    <row r="30" spans="1:18" x14ac:dyDescent="0.25">
      <c r="A30" s="4">
        <v>29</v>
      </c>
      <c r="B30" s="4">
        <v>911</v>
      </c>
      <c r="C30" s="5" t="s">
        <v>131</v>
      </c>
      <c r="D30" s="4" t="s">
        <v>78</v>
      </c>
      <c r="E30" s="5" t="s">
        <v>17</v>
      </c>
      <c r="F30" s="16" t="s">
        <v>28</v>
      </c>
      <c r="G30" s="16" t="s">
        <v>27</v>
      </c>
      <c r="H30" s="16"/>
      <c r="I30" s="19"/>
      <c r="J30" s="19"/>
      <c r="K30" s="5" t="s">
        <v>249</v>
      </c>
      <c r="L30" s="10" t="s">
        <v>334</v>
      </c>
      <c r="M30" s="5" t="s">
        <v>399</v>
      </c>
      <c r="N30" s="5"/>
      <c r="O30" s="5"/>
      <c r="P30" s="19" t="s">
        <v>103</v>
      </c>
      <c r="Q30" s="22" t="s">
        <v>40</v>
      </c>
      <c r="R30" s="22" t="s">
        <v>608</v>
      </c>
    </row>
    <row r="31" spans="1:18" x14ac:dyDescent="0.25">
      <c r="A31" s="15">
        <v>30</v>
      </c>
      <c r="B31" s="6">
        <v>912</v>
      </c>
      <c r="C31" s="1" t="s">
        <v>132</v>
      </c>
      <c r="D31" s="15" t="s">
        <v>78</v>
      </c>
      <c r="E31" s="1" t="s">
        <v>17</v>
      </c>
      <c r="F31" s="21" t="s">
        <v>20</v>
      </c>
      <c r="G31" s="21"/>
      <c r="H31" s="21"/>
      <c r="I31" s="21"/>
      <c r="J31" s="21"/>
      <c r="K31" s="1" t="s">
        <v>250</v>
      </c>
      <c r="L31" s="1" t="str">
        <f>HYPERLINK("http://dx.doi.org/10.1140/epjc/s10052-025-14379-4","http://dx.doi.org/10.1140/epjc/s10052-025-14379-4")</f>
        <v>http://dx.doi.org/10.1140/epjc/s10052-025-14379-4</v>
      </c>
      <c r="M31" s="1" t="s">
        <v>400</v>
      </c>
      <c r="N31" s="1" t="s">
        <v>510</v>
      </c>
      <c r="O31" s="1" t="s">
        <v>35</v>
      </c>
      <c r="P31" s="1" t="s">
        <v>64</v>
      </c>
      <c r="Q31" s="6" t="s">
        <v>41</v>
      </c>
      <c r="R31" s="6" t="s">
        <v>609</v>
      </c>
    </row>
    <row r="32" spans="1:18" x14ac:dyDescent="0.25">
      <c r="A32" s="15">
        <v>31</v>
      </c>
      <c r="B32" s="6">
        <v>913</v>
      </c>
      <c r="C32" s="1" t="s">
        <v>133</v>
      </c>
      <c r="D32" s="15" t="s">
        <v>78</v>
      </c>
      <c r="E32" s="1" t="s">
        <v>17</v>
      </c>
      <c r="F32" s="21" t="s">
        <v>82</v>
      </c>
      <c r="G32" s="21"/>
      <c r="H32" s="21"/>
      <c r="I32" s="21"/>
      <c r="J32" s="21"/>
      <c r="K32" s="1" t="s">
        <v>251</v>
      </c>
      <c r="L32" s="1" t="str">
        <f>HYPERLINK("http://dx.doi.org/10.1111/eva.70116","http://dx.doi.org/10.1111/eva.70116")</f>
        <v>http://dx.doi.org/10.1111/eva.70116</v>
      </c>
      <c r="M32" s="1" t="s">
        <v>401</v>
      </c>
      <c r="N32" s="1" t="s">
        <v>511</v>
      </c>
      <c r="O32" s="1" t="s">
        <v>35</v>
      </c>
      <c r="P32" s="1" t="s">
        <v>610</v>
      </c>
      <c r="Q32" s="6" t="s">
        <v>41</v>
      </c>
      <c r="R32" s="6" t="s">
        <v>611</v>
      </c>
    </row>
    <row r="33" spans="1:18" x14ac:dyDescent="0.25">
      <c r="A33" s="15">
        <v>32</v>
      </c>
      <c r="B33" s="6">
        <v>914</v>
      </c>
      <c r="C33" s="1" t="s">
        <v>134</v>
      </c>
      <c r="D33" s="15" t="s">
        <v>78</v>
      </c>
      <c r="E33" s="1" t="s">
        <v>17</v>
      </c>
      <c r="F33" s="21" t="s">
        <v>32</v>
      </c>
      <c r="G33" s="21"/>
      <c r="H33" s="21"/>
      <c r="I33" s="21"/>
      <c r="J33" s="21"/>
      <c r="K33" s="1" t="s">
        <v>35</v>
      </c>
      <c r="L33" s="1" t="str">
        <f>HYPERLINK("http://dx.doi.org/10.1016/j.eswa.2025.128697","http://dx.doi.org/10.1016/j.eswa.2025.128697")</f>
        <v>http://dx.doi.org/10.1016/j.eswa.2025.128697</v>
      </c>
      <c r="M33" s="1" t="s">
        <v>402</v>
      </c>
      <c r="N33" s="1" t="s">
        <v>512</v>
      </c>
      <c r="O33" s="1" t="s">
        <v>35</v>
      </c>
      <c r="P33" s="1" t="s">
        <v>79</v>
      </c>
      <c r="Q33" s="6" t="s">
        <v>40</v>
      </c>
      <c r="R33" s="6" t="s">
        <v>612</v>
      </c>
    </row>
    <row r="34" spans="1:18" x14ac:dyDescent="0.25">
      <c r="A34" s="4">
        <v>33</v>
      </c>
      <c r="B34" s="4">
        <v>915</v>
      </c>
      <c r="C34" s="5" t="s">
        <v>135</v>
      </c>
      <c r="D34" s="4" t="s">
        <v>78</v>
      </c>
      <c r="E34" s="5" t="s">
        <v>17</v>
      </c>
      <c r="F34" s="16" t="s">
        <v>32</v>
      </c>
      <c r="G34" s="16"/>
      <c r="H34" s="16"/>
      <c r="I34" s="19"/>
      <c r="J34" s="19"/>
      <c r="K34" s="19" t="s">
        <v>83</v>
      </c>
      <c r="L34" s="10" t="s">
        <v>335</v>
      </c>
      <c r="M34" s="5" t="s">
        <v>403</v>
      </c>
      <c r="N34" s="5"/>
      <c r="O34" s="5"/>
      <c r="P34" s="5"/>
      <c r="Q34" s="22" t="s">
        <v>38</v>
      </c>
      <c r="R34" s="4"/>
    </row>
    <row r="35" spans="1:18" x14ac:dyDescent="0.25">
      <c r="A35" s="15">
        <v>34</v>
      </c>
      <c r="B35" s="6">
        <v>916</v>
      </c>
      <c r="C35" s="1" t="s">
        <v>136</v>
      </c>
      <c r="D35" s="15" t="s">
        <v>78</v>
      </c>
      <c r="E35" s="1" t="s">
        <v>17</v>
      </c>
      <c r="F35" s="21" t="s">
        <v>53</v>
      </c>
      <c r="G35" s="21" t="s">
        <v>72</v>
      </c>
      <c r="H35" s="21"/>
      <c r="I35" s="21"/>
      <c r="J35" s="21"/>
      <c r="K35" s="1" t="s">
        <v>252</v>
      </c>
      <c r="L35" s="1" t="str">
        <f>HYPERLINK("http://dx.doi.org/10.1111/febs.70064","http://dx.doi.org/10.1111/febs.70064")</f>
        <v>http://dx.doi.org/10.1111/febs.70064</v>
      </c>
      <c r="M35" s="1" t="s">
        <v>404</v>
      </c>
      <c r="N35" s="1" t="s">
        <v>513</v>
      </c>
      <c r="O35" s="1" t="s">
        <v>47</v>
      </c>
      <c r="P35" s="1" t="s">
        <v>73</v>
      </c>
      <c r="Q35" s="6" t="s">
        <v>41</v>
      </c>
      <c r="R35" s="6" t="s">
        <v>87</v>
      </c>
    </row>
    <row r="36" spans="1:18" s="7" customFormat="1" x14ac:dyDescent="0.25">
      <c r="A36" s="4">
        <v>35</v>
      </c>
      <c r="B36" s="4">
        <v>917</v>
      </c>
      <c r="C36" s="5" t="s">
        <v>137</v>
      </c>
      <c r="D36" s="4" t="s">
        <v>78</v>
      </c>
      <c r="E36" s="5" t="s">
        <v>17</v>
      </c>
      <c r="F36" s="16" t="s">
        <v>32</v>
      </c>
      <c r="G36" s="16"/>
      <c r="H36" s="16"/>
      <c r="I36" s="19"/>
      <c r="J36" s="19"/>
      <c r="K36" s="5" t="s">
        <v>253</v>
      </c>
      <c r="L36" s="10" t="s">
        <v>336</v>
      </c>
      <c r="M36" s="5" t="s">
        <v>405</v>
      </c>
      <c r="N36" s="5"/>
      <c r="O36" s="5"/>
      <c r="P36" s="19" t="s">
        <v>613</v>
      </c>
      <c r="Q36" s="22" t="s">
        <v>41</v>
      </c>
      <c r="R36" s="22" t="s">
        <v>91</v>
      </c>
    </row>
    <row r="37" spans="1:18" s="7" customFormat="1" x14ac:dyDescent="0.25">
      <c r="A37" s="4">
        <v>36</v>
      </c>
      <c r="B37" s="4">
        <v>918</v>
      </c>
      <c r="C37" s="5" t="s">
        <v>138</v>
      </c>
      <c r="D37" s="4" t="s">
        <v>78</v>
      </c>
      <c r="E37" s="5" t="s">
        <v>17</v>
      </c>
      <c r="F37" s="16" t="s">
        <v>23</v>
      </c>
      <c r="G37" s="16"/>
      <c r="H37" s="16"/>
      <c r="I37" s="19"/>
      <c r="J37" s="19"/>
      <c r="K37" s="5" t="s">
        <v>254</v>
      </c>
      <c r="L37" s="10" t="s">
        <v>337</v>
      </c>
      <c r="M37" s="5" t="s">
        <v>406</v>
      </c>
      <c r="N37" s="5"/>
      <c r="O37" s="5"/>
      <c r="P37" s="19" t="s">
        <v>614</v>
      </c>
      <c r="Q37" s="22" t="s">
        <v>40</v>
      </c>
      <c r="R37" s="22" t="s">
        <v>615</v>
      </c>
    </row>
    <row r="38" spans="1:18" s="7" customFormat="1" x14ac:dyDescent="0.25">
      <c r="A38" s="15">
        <v>37</v>
      </c>
      <c r="B38" s="6">
        <v>919</v>
      </c>
      <c r="C38" s="1" t="s">
        <v>139</v>
      </c>
      <c r="D38" s="15" t="s">
        <v>78</v>
      </c>
      <c r="E38" s="1" t="s">
        <v>17</v>
      </c>
      <c r="F38" s="21" t="s">
        <v>82</v>
      </c>
      <c r="G38" s="21"/>
      <c r="H38" s="21"/>
      <c r="I38" s="21"/>
      <c r="J38" s="21"/>
      <c r="K38" s="1" t="s">
        <v>35</v>
      </c>
      <c r="L38" s="1" t="str">
        <f>HYPERLINK("http://dx.doi.org/10.3390/foods14132341","http://dx.doi.org/10.3390/foods14132341")</f>
        <v>http://dx.doi.org/10.3390/foods14132341</v>
      </c>
      <c r="M38" s="1" t="s">
        <v>407</v>
      </c>
      <c r="N38" s="1" t="s">
        <v>514</v>
      </c>
      <c r="O38" s="1" t="s">
        <v>35</v>
      </c>
      <c r="P38" s="1" t="s">
        <v>614</v>
      </c>
      <c r="Q38" s="6" t="s">
        <v>40</v>
      </c>
      <c r="R38" s="6" t="s">
        <v>616</v>
      </c>
    </row>
    <row r="39" spans="1:18" s="7" customFormat="1" x14ac:dyDescent="0.25">
      <c r="A39" s="4">
        <v>38</v>
      </c>
      <c r="B39" s="4">
        <v>920</v>
      </c>
      <c r="C39" s="5" t="s">
        <v>140</v>
      </c>
      <c r="D39" s="4" t="s">
        <v>78</v>
      </c>
      <c r="E39" s="5" t="s">
        <v>17</v>
      </c>
      <c r="F39" s="16" t="s">
        <v>20</v>
      </c>
      <c r="G39" s="16"/>
      <c r="H39" s="16"/>
      <c r="I39" s="19"/>
      <c r="J39" s="19"/>
      <c r="K39" s="5" t="s">
        <v>255</v>
      </c>
      <c r="L39" s="10" t="s">
        <v>338</v>
      </c>
      <c r="M39" s="5" t="s">
        <v>408</v>
      </c>
      <c r="N39" s="5"/>
      <c r="O39" s="5"/>
      <c r="P39" s="19" t="s">
        <v>49</v>
      </c>
      <c r="Q39" s="22" t="s">
        <v>39</v>
      </c>
      <c r="R39" s="22" t="s">
        <v>617</v>
      </c>
    </row>
    <row r="40" spans="1:18" s="7" customFormat="1" x14ac:dyDescent="0.25">
      <c r="A40" s="15">
        <v>39</v>
      </c>
      <c r="B40" s="6">
        <v>921</v>
      </c>
      <c r="C40" s="1" t="s">
        <v>141</v>
      </c>
      <c r="D40" s="15" t="s">
        <v>78</v>
      </c>
      <c r="E40" s="1" t="s">
        <v>17</v>
      </c>
      <c r="F40" s="21" t="s">
        <v>72</v>
      </c>
      <c r="G40" s="21"/>
      <c r="H40" s="21"/>
      <c r="I40" s="21"/>
      <c r="J40" s="21"/>
      <c r="K40" s="1" t="s">
        <v>256</v>
      </c>
      <c r="L40" s="1" t="str">
        <f>HYPERLINK("http://dx.doi.org/10.3389/fcimb.2025.1627519","http://dx.doi.org/10.3389/fcimb.2025.1627519")</f>
        <v>http://dx.doi.org/10.3389/fcimb.2025.1627519</v>
      </c>
      <c r="M40" s="1" t="s">
        <v>409</v>
      </c>
      <c r="N40" s="1" t="s">
        <v>515</v>
      </c>
      <c r="O40" s="1" t="s">
        <v>35</v>
      </c>
      <c r="P40" s="1" t="s">
        <v>618</v>
      </c>
      <c r="Q40" s="6" t="s">
        <v>41</v>
      </c>
      <c r="R40" s="6" t="s">
        <v>619</v>
      </c>
    </row>
    <row r="41" spans="1:18" s="7" customFormat="1" x14ac:dyDescent="0.25">
      <c r="A41" s="15">
        <v>40</v>
      </c>
      <c r="B41" s="6">
        <v>922</v>
      </c>
      <c r="C41" s="1" t="s">
        <v>142</v>
      </c>
      <c r="D41" s="15" t="s">
        <v>78</v>
      </c>
      <c r="E41" s="1" t="s">
        <v>17</v>
      </c>
      <c r="F41" s="21" t="s">
        <v>55</v>
      </c>
      <c r="G41" s="21" t="s">
        <v>24</v>
      </c>
      <c r="H41" s="21"/>
      <c r="I41" s="21"/>
      <c r="J41" s="21"/>
      <c r="K41" s="1" t="s">
        <v>257</v>
      </c>
      <c r="L41" s="1" t="str">
        <f>HYPERLINK("http://dx.doi.org/10.3389/feduc.2025.1470636","http://dx.doi.org/10.3389/feduc.2025.1470636")</f>
        <v>http://dx.doi.org/10.3389/feduc.2025.1470636</v>
      </c>
      <c r="M41" s="1" t="s">
        <v>410</v>
      </c>
      <c r="N41" s="1" t="s">
        <v>516</v>
      </c>
      <c r="O41" s="1" t="s">
        <v>35</v>
      </c>
      <c r="P41" s="1" t="s">
        <v>620</v>
      </c>
      <c r="Q41" s="6" t="s">
        <v>41</v>
      </c>
      <c r="R41" s="6" t="s">
        <v>621</v>
      </c>
    </row>
    <row r="42" spans="1:18" s="7" customFormat="1" x14ac:dyDescent="0.25">
      <c r="A42" s="4">
        <v>41</v>
      </c>
      <c r="B42" s="4">
        <v>923</v>
      </c>
      <c r="C42" s="5" t="s">
        <v>143</v>
      </c>
      <c r="D42" s="4" t="s">
        <v>78</v>
      </c>
      <c r="E42" s="5" t="s">
        <v>17</v>
      </c>
      <c r="F42" s="16" t="s">
        <v>54</v>
      </c>
      <c r="G42" s="16" t="s">
        <v>72</v>
      </c>
      <c r="H42" s="16"/>
      <c r="I42" s="19"/>
      <c r="J42" s="19"/>
      <c r="K42" s="5" t="s">
        <v>258</v>
      </c>
      <c r="L42" s="10" t="s">
        <v>339</v>
      </c>
      <c r="M42" s="5" t="s">
        <v>411</v>
      </c>
      <c r="N42" s="5"/>
      <c r="O42" s="5"/>
      <c r="P42" s="19" t="s">
        <v>51</v>
      </c>
      <c r="Q42" s="22" t="s">
        <v>40</v>
      </c>
      <c r="R42" s="22" t="s">
        <v>622</v>
      </c>
    </row>
    <row r="43" spans="1:18" s="7" customFormat="1" x14ac:dyDescent="0.25">
      <c r="A43" s="15">
        <v>42</v>
      </c>
      <c r="B43" s="6">
        <v>924</v>
      </c>
      <c r="C43" s="1" t="s">
        <v>144</v>
      </c>
      <c r="D43" s="15" t="s">
        <v>78</v>
      </c>
      <c r="E43" s="1" t="s">
        <v>18</v>
      </c>
      <c r="F43" s="21" t="s">
        <v>32</v>
      </c>
      <c r="G43" s="21"/>
      <c r="H43" s="21"/>
      <c r="I43" s="21"/>
      <c r="J43" s="21"/>
      <c r="K43" s="1" t="s">
        <v>35</v>
      </c>
      <c r="L43" s="1" t="str">
        <f>HYPERLINK("http://dx.doi.org/10.1007/s10708-025-11444-z","http://dx.doi.org/10.1007/s10708-025-11444-z")</f>
        <v>http://dx.doi.org/10.1007/s10708-025-11444-z</v>
      </c>
      <c r="M43" s="1" t="s">
        <v>412</v>
      </c>
      <c r="N43" s="1" t="s">
        <v>517</v>
      </c>
      <c r="O43" s="1" t="s">
        <v>35</v>
      </c>
      <c r="P43" s="1" t="s">
        <v>623</v>
      </c>
      <c r="Q43" s="6" t="s">
        <v>41</v>
      </c>
      <c r="R43" s="6" t="s">
        <v>624</v>
      </c>
    </row>
    <row r="44" spans="1:18" s="7" customFormat="1" x14ac:dyDescent="0.25">
      <c r="A44" s="15">
        <v>43</v>
      </c>
      <c r="B44" s="6">
        <v>925</v>
      </c>
      <c r="C44" s="1" t="s">
        <v>145</v>
      </c>
      <c r="D44" s="15" t="s">
        <v>78</v>
      </c>
      <c r="E44" s="1" t="s">
        <v>17</v>
      </c>
      <c r="F44" s="21" t="s">
        <v>30</v>
      </c>
      <c r="G44" s="21"/>
      <c r="H44" s="21"/>
      <c r="I44" s="21"/>
      <c r="J44" s="21"/>
      <c r="K44" s="1" t="s">
        <v>35</v>
      </c>
      <c r="L44" s="1" t="str">
        <f>HYPERLINK("http://dx.doi.org/10.1016/j.hydromet.2025.106531","http://dx.doi.org/10.1016/j.hydromet.2025.106531")</f>
        <v>http://dx.doi.org/10.1016/j.hydromet.2025.106531</v>
      </c>
      <c r="M44" s="1" t="s">
        <v>413</v>
      </c>
      <c r="N44" s="1" t="s">
        <v>518</v>
      </c>
      <c r="O44" s="1" t="s">
        <v>35</v>
      </c>
      <c r="P44" s="1" t="s">
        <v>625</v>
      </c>
      <c r="Q44" s="6" t="s">
        <v>40</v>
      </c>
      <c r="R44" s="6" t="s">
        <v>626</v>
      </c>
    </row>
    <row r="45" spans="1:18" s="7" customFormat="1" x14ac:dyDescent="0.25">
      <c r="A45" s="15">
        <v>44</v>
      </c>
      <c r="B45" s="6">
        <v>926</v>
      </c>
      <c r="C45" s="1" t="s">
        <v>146</v>
      </c>
      <c r="D45" s="15" t="s">
        <v>78</v>
      </c>
      <c r="E45" s="1" t="s">
        <v>17</v>
      </c>
      <c r="F45" s="21" t="s">
        <v>65</v>
      </c>
      <c r="G45" s="21"/>
      <c r="H45" s="21"/>
      <c r="I45" s="21"/>
      <c r="J45" s="21"/>
      <c r="K45" s="1" t="s">
        <v>259</v>
      </c>
      <c r="L45" s="1" t="str">
        <f>HYPERLINK("http://dx.doi.org/10.1109/LCSYS.2025.3580777","http://dx.doi.org/10.1109/LCSYS.2025.3580777")</f>
        <v>http://dx.doi.org/10.1109/LCSYS.2025.3580777</v>
      </c>
      <c r="M45" s="1" t="s">
        <v>414</v>
      </c>
      <c r="N45" s="1" t="s">
        <v>519</v>
      </c>
      <c r="O45" s="1" t="s">
        <v>35</v>
      </c>
      <c r="P45" s="1" t="s">
        <v>74</v>
      </c>
      <c r="Q45" s="6" t="s">
        <v>41</v>
      </c>
      <c r="R45" s="6" t="s">
        <v>627</v>
      </c>
    </row>
    <row r="46" spans="1:18" s="7" customFormat="1" x14ac:dyDescent="0.25">
      <c r="A46" s="15">
        <v>45</v>
      </c>
      <c r="B46" s="6">
        <v>927</v>
      </c>
      <c r="C46" s="1" t="s">
        <v>147</v>
      </c>
      <c r="D46" s="15" t="s">
        <v>78</v>
      </c>
      <c r="E46" s="1" t="s">
        <v>17</v>
      </c>
      <c r="F46" s="21" t="s">
        <v>31</v>
      </c>
      <c r="G46" s="21"/>
      <c r="H46" s="21"/>
      <c r="I46" s="21"/>
      <c r="J46" s="21"/>
      <c r="K46" s="1" t="s">
        <v>260</v>
      </c>
      <c r="L46" s="1" t="str">
        <f>HYPERLINK("http://dx.doi.org/10.1109/TNNLS.2024.3421570","http://dx.doi.org/10.1109/TNNLS.2024.3421570")</f>
        <v>http://dx.doi.org/10.1109/TNNLS.2024.3421570</v>
      </c>
      <c r="M46" s="1" t="s">
        <v>415</v>
      </c>
      <c r="N46" s="1" t="s">
        <v>520</v>
      </c>
      <c r="O46" s="1" t="s">
        <v>35</v>
      </c>
      <c r="P46" s="1" t="s">
        <v>92</v>
      </c>
      <c r="Q46" s="6" t="s">
        <v>40</v>
      </c>
      <c r="R46" s="6" t="s">
        <v>628</v>
      </c>
    </row>
    <row r="47" spans="1:18" s="7" customFormat="1" x14ac:dyDescent="0.25">
      <c r="A47" s="15">
        <v>46</v>
      </c>
      <c r="B47" s="6">
        <v>928</v>
      </c>
      <c r="C47" s="1" t="s">
        <v>148</v>
      </c>
      <c r="D47" s="15" t="s">
        <v>78</v>
      </c>
      <c r="E47" s="1" t="s">
        <v>17</v>
      </c>
      <c r="F47" s="21" t="s">
        <v>31</v>
      </c>
      <c r="G47" s="21"/>
      <c r="H47" s="21"/>
      <c r="I47" s="21"/>
      <c r="J47" s="21"/>
      <c r="K47" s="1" t="s">
        <v>261</v>
      </c>
      <c r="L47" s="1" t="str">
        <f>HYPERLINK("http://dx.doi.org/10.1049/cth2.70001","http://dx.doi.org/10.1049/cth2.70001")</f>
        <v>http://dx.doi.org/10.1049/cth2.70001</v>
      </c>
      <c r="M47" s="1" t="s">
        <v>416</v>
      </c>
      <c r="N47" s="1" t="s">
        <v>521</v>
      </c>
      <c r="O47" s="1" t="s">
        <v>35</v>
      </c>
      <c r="P47" s="1" t="s">
        <v>629</v>
      </c>
      <c r="Q47" s="6" t="s">
        <v>41</v>
      </c>
      <c r="R47" s="6" t="s">
        <v>630</v>
      </c>
    </row>
    <row r="48" spans="1:18" s="7" customFormat="1" x14ac:dyDescent="0.25">
      <c r="A48" s="4">
        <v>47</v>
      </c>
      <c r="B48" s="4">
        <v>929</v>
      </c>
      <c r="C48" s="5" t="s">
        <v>149</v>
      </c>
      <c r="D48" s="4" t="s">
        <v>78</v>
      </c>
      <c r="E48" s="5" t="s">
        <v>17</v>
      </c>
      <c r="F48" s="16" t="s">
        <v>22</v>
      </c>
      <c r="G48" s="16"/>
      <c r="H48" s="16"/>
      <c r="I48" s="19"/>
      <c r="J48" s="19"/>
      <c r="K48" s="5" t="s">
        <v>262</v>
      </c>
      <c r="L48" s="10" t="s">
        <v>340</v>
      </c>
      <c r="M48" s="5" t="s">
        <v>417</v>
      </c>
      <c r="N48" s="5"/>
      <c r="O48" s="5"/>
      <c r="P48" s="19" t="s">
        <v>595</v>
      </c>
      <c r="Q48" s="22" t="s">
        <v>39</v>
      </c>
      <c r="R48" s="22" t="s">
        <v>631</v>
      </c>
    </row>
    <row r="49" spans="1:18" s="7" customFormat="1" x14ac:dyDescent="0.25">
      <c r="A49" s="15">
        <v>48</v>
      </c>
      <c r="B49" s="6">
        <v>930</v>
      </c>
      <c r="C49" s="1" t="s">
        <v>150</v>
      </c>
      <c r="D49" s="15" t="s">
        <v>78</v>
      </c>
      <c r="E49" s="1" t="s">
        <v>17</v>
      </c>
      <c r="F49" s="21" t="s">
        <v>32</v>
      </c>
      <c r="G49" s="21"/>
      <c r="H49" s="21"/>
      <c r="I49" s="21"/>
      <c r="J49" s="21"/>
      <c r="K49" s="1" t="s">
        <v>84</v>
      </c>
      <c r="L49" s="1" t="str">
        <f>HYPERLINK("http://dx.doi.org/10.1016/j.ijhydene.2025.03.386","http://dx.doi.org/10.1016/j.ijhydene.2025.03.386")</f>
        <v>http://dx.doi.org/10.1016/j.ijhydene.2025.03.386</v>
      </c>
      <c r="M49" s="1" t="s">
        <v>418</v>
      </c>
      <c r="N49" s="1" t="s">
        <v>522</v>
      </c>
      <c r="O49" s="1" t="s">
        <v>35</v>
      </c>
      <c r="P49" s="1" t="s">
        <v>632</v>
      </c>
      <c r="Q49" s="6" t="s">
        <v>40</v>
      </c>
      <c r="R49" s="6" t="s">
        <v>93</v>
      </c>
    </row>
    <row r="50" spans="1:18" s="7" customFormat="1" x14ac:dyDescent="0.25">
      <c r="A50" s="15">
        <v>49</v>
      </c>
      <c r="B50" s="6">
        <v>931</v>
      </c>
      <c r="C50" s="1" t="s">
        <v>151</v>
      </c>
      <c r="D50" s="15" t="s">
        <v>78</v>
      </c>
      <c r="E50" s="1" t="s">
        <v>17</v>
      </c>
      <c r="F50" s="21" t="s">
        <v>32</v>
      </c>
      <c r="G50" s="21"/>
      <c r="H50" s="21"/>
      <c r="I50" s="21"/>
      <c r="J50" s="21"/>
      <c r="K50" s="1" t="s">
        <v>263</v>
      </c>
      <c r="L50" s="1" t="str">
        <f>HYPERLINK("http://dx.doi.org/10.1016/j.ijhydene.2025.04.361","http://dx.doi.org/10.1016/j.ijhydene.2025.04.361")</f>
        <v>http://dx.doi.org/10.1016/j.ijhydene.2025.04.361</v>
      </c>
      <c r="M50" s="1" t="s">
        <v>419</v>
      </c>
      <c r="N50" s="1" t="s">
        <v>523</v>
      </c>
      <c r="O50" s="1" t="s">
        <v>35</v>
      </c>
      <c r="P50" s="1" t="s">
        <v>632</v>
      </c>
      <c r="Q50" s="6" t="s">
        <v>40</v>
      </c>
      <c r="R50" s="6" t="s">
        <v>93</v>
      </c>
    </row>
    <row r="51" spans="1:18" s="7" customFormat="1" x14ac:dyDescent="0.25">
      <c r="A51" s="15">
        <v>50</v>
      </c>
      <c r="B51" s="6">
        <v>932</v>
      </c>
      <c r="C51" s="1" t="s">
        <v>152</v>
      </c>
      <c r="D51" s="15" t="s">
        <v>78</v>
      </c>
      <c r="E51" s="1" t="s">
        <v>17</v>
      </c>
      <c r="F51" s="21" t="s">
        <v>30</v>
      </c>
      <c r="G51" s="21" t="s">
        <v>230</v>
      </c>
      <c r="H51" s="21"/>
      <c r="I51" s="21"/>
      <c r="J51" s="21"/>
      <c r="K51" s="1" t="s">
        <v>264</v>
      </c>
      <c r="L51" s="1" t="str">
        <f>HYPERLINK("http://dx.doi.org/10.3390/ijms26136384","http://dx.doi.org/10.3390/ijms26136384")</f>
        <v>http://dx.doi.org/10.3390/ijms26136384</v>
      </c>
      <c r="M51" s="1" t="s">
        <v>420</v>
      </c>
      <c r="N51" s="1" t="s">
        <v>524</v>
      </c>
      <c r="O51" s="1" t="s">
        <v>35</v>
      </c>
      <c r="P51" s="1" t="s">
        <v>52</v>
      </c>
      <c r="Q51" s="6" t="s">
        <v>41</v>
      </c>
      <c r="R51" s="6" t="s">
        <v>94</v>
      </c>
    </row>
    <row r="52" spans="1:18" s="7" customFormat="1" x14ac:dyDescent="0.25">
      <c r="A52" s="15">
        <v>51</v>
      </c>
      <c r="B52" s="6">
        <v>933</v>
      </c>
      <c r="C52" s="1" t="s">
        <v>153</v>
      </c>
      <c r="D52" s="15" t="s">
        <v>78</v>
      </c>
      <c r="E52" s="1" t="s">
        <v>17</v>
      </c>
      <c r="F52" s="21" t="s">
        <v>231</v>
      </c>
      <c r="G52" s="21"/>
      <c r="H52" s="21"/>
      <c r="I52" s="21"/>
      <c r="J52" s="21"/>
      <c r="K52" s="1" t="s">
        <v>83</v>
      </c>
      <c r="L52" s="1" t="str">
        <f>HYPERLINK("http://dx.doi.org/10.3390/ijms26136062","http://dx.doi.org/10.3390/ijms26136062")</f>
        <v>http://dx.doi.org/10.3390/ijms26136062</v>
      </c>
      <c r="M52" s="1" t="s">
        <v>421</v>
      </c>
      <c r="N52" s="1" t="s">
        <v>525</v>
      </c>
      <c r="O52" s="1" t="s">
        <v>35</v>
      </c>
      <c r="P52" s="1" t="s">
        <v>52</v>
      </c>
      <c r="Q52" s="6" t="s">
        <v>41</v>
      </c>
      <c r="R52" s="6" t="s">
        <v>94</v>
      </c>
    </row>
    <row r="53" spans="1:18" s="7" customFormat="1" x14ac:dyDescent="0.25">
      <c r="A53" s="15">
        <v>52</v>
      </c>
      <c r="B53" s="6">
        <v>934</v>
      </c>
      <c r="C53" s="1" t="s">
        <v>154</v>
      </c>
      <c r="D53" s="15" t="s">
        <v>78</v>
      </c>
      <c r="E53" s="1" t="s">
        <v>17</v>
      </c>
      <c r="F53" s="21" t="s">
        <v>54</v>
      </c>
      <c r="G53" s="21" t="s">
        <v>72</v>
      </c>
      <c r="H53" s="21"/>
      <c r="I53" s="21"/>
      <c r="J53" s="21"/>
      <c r="K53" s="1" t="s">
        <v>265</v>
      </c>
      <c r="L53" s="1" t="str">
        <f>HYPERLINK("http://dx.doi.org/10.3390/ijms26125894","http://dx.doi.org/10.3390/ijms26125894")</f>
        <v>http://dx.doi.org/10.3390/ijms26125894</v>
      </c>
      <c r="M53" s="1" t="s">
        <v>422</v>
      </c>
      <c r="N53" s="1" t="s">
        <v>526</v>
      </c>
      <c r="O53" s="1" t="s">
        <v>35</v>
      </c>
      <c r="P53" s="1" t="s">
        <v>52</v>
      </c>
      <c r="Q53" s="6" t="s">
        <v>41</v>
      </c>
      <c r="R53" s="6" t="s">
        <v>94</v>
      </c>
    </row>
    <row r="54" spans="1:18" s="7" customFormat="1" x14ac:dyDescent="0.25">
      <c r="A54" s="15">
        <v>53</v>
      </c>
      <c r="B54" s="6">
        <v>935</v>
      </c>
      <c r="C54" s="1" t="s">
        <v>155</v>
      </c>
      <c r="D54" s="15" t="s">
        <v>78</v>
      </c>
      <c r="E54" s="1" t="s">
        <v>18</v>
      </c>
      <c r="F54" s="21" t="s">
        <v>25</v>
      </c>
      <c r="G54" s="21"/>
      <c r="H54" s="21"/>
      <c r="I54" s="21"/>
      <c r="J54" s="21"/>
      <c r="K54" s="1" t="s">
        <v>35</v>
      </c>
      <c r="L54" s="1" t="str">
        <f>HYPERLINK("http://dx.doi.org/10.3390/ijms26136500","http://dx.doi.org/10.3390/ijms26136500")</f>
        <v>http://dx.doi.org/10.3390/ijms26136500</v>
      </c>
      <c r="M54" s="1" t="s">
        <v>423</v>
      </c>
      <c r="N54" s="1" t="s">
        <v>527</v>
      </c>
      <c r="O54" s="1" t="s">
        <v>35</v>
      </c>
      <c r="P54" s="1" t="s">
        <v>52</v>
      </c>
      <c r="Q54" s="6" t="s">
        <v>41</v>
      </c>
      <c r="R54" s="6" t="s">
        <v>94</v>
      </c>
    </row>
    <row r="55" spans="1:18" s="7" customFormat="1" x14ac:dyDescent="0.25">
      <c r="A55" s="4">
        <v>54</v>
      </c>
      <c r="B55" s="4">
        <v>936</v>
      </c>
      <c r="C55" s="5" t="s">
        <v>156</v>
      </c>
      <c r="D55" s="4" t="s">
        <v>78</v>
      </c>
      <c r="E55" s="5" t="s">
        <v>17</v>
      </c>
      <c r="F55" s="16" t="s">
        <v>46</v>
      </c>
      <c r="G55" s="16" t="s">
        <v>20</v>
      </c>
      <c r="H55" s="16" t="s">
        <v>34</v>
      </c>
      <c r="I55" s="19"/>
      <c r="J55" s="19"/>
      <c r="K55" s="5" t="s">
        <v>266</v>
      </c>
      <c r="L55" s="10" t="s">
        <v>341</v>
      </c>
      <c r="M55" s="5" t="s">
        <v>424</v>
      </c>
      <c r="N55" s="5"/>
      <c r="O55" s="5"/>
      <c r="P55" s="23" t="s">
        <v>625</v>
      </c>
      <c r="Q55" s="22" t="s">
        <v>40</v>
      </c>
      <c r="R55" s="22" t="s">
        <v>95</v>
      </c>
    </row>
    <row r="56" spans="1:18" x14ac:dyDescent="0.25">
      <c r="A56" s="15">
        <v>55</v>
      </c>
      <c r="B56" s="6">
        <v>937</v>
      </c>
      <c r="C56" s="1" t="s">
        <v>157</v>
      </c>
      <c r="D56" s="15" t="s">
        <v>78</v>
      </c>
      <c r="E56" s="1" t="s">
        <v>17</v>
      </c>
      <c r="F56" s="21" t="s">
        <v>23</v>
      </c>
      <c r="G56" s="21"/>
      <c r="H56" s="21"/>
      <c r="I56" s="21"/>
      <c r="J56" s="21"/>
      <c r="K56" s="1" t="s">
        <v>267</v>
      </c>
      <c r="L56" s="1" t="str">
        <f>HYPERLINK("http://dx.doi.org/10.1007/s10811-024-03317-8","http://dx.doi.org/10.1007/s10811-024-03317-8")</f>
        <v>http://dx.doi.org/10.1007/s10811-024-03317-8</v>
      </c>
      <c r="M56" s="1" t="s">
        <v>425</v>
      </c>
      <c r="N56" s="1" t="s">
        <v>528</v>
      </c>
      <c r="O56" s="1" t="s">
        <v>47</v>
      </c>
      <c r="P56" s="1" t="s">
        <v>633</v>
      </c>
      <c r="Q56" s="6" t="s">
        <v>40</v>
      </c>
      <c r="R56" s="6" t="s">
        <v>634</v>
      </c>
    </row>
    <row r="57" spans="1:18" x14ac:dyDescent="0.25">
      <c r="A57" s="15">
        <v>56</v>
      </c>
      <c r="B57" s="6">
        <v>938</v>
      </c>
      <c r="C57" s="1" t="s">
        <v>158</v>
      </c>
      <c r="D57" s="15" t="s">
        <v>78</v>
      </c>
      <c r="E57" s="1" t="s">
        <v>17</v>
      </c>
      <c r="F57" s="21" t="s">
        <v>42</v>
      </c>
      <c r="G57" s="21" t="s">
        <v>231</v>
      </c>
      <c r="H57" s="21"/>
      <c r="I57" s="21"/>
      <c r="J57" s="21"/>
      <c r="K57" s="1" t="s">
        <v>268</v>
      </c>
      <c r="L57" s="1" t="str">
        <f>HYPERLINK("http://dx.doi.org/10.1021/acs.jcim.5c00347","http://dx.doi.org/10.1021/acs.jcim.5c00347")</f>
        <v>http://dx.doi.org/10.1021/acs.jcim.5c00347</v>
      </c>
      <c r="M57" s="1" t="s">
        <v>426</v>
      </c>
      <c r="N57" s="1" t="s">
        <v>529</v>
      </c>
      <c r="O57" s="1" t="s">
        <v>35</v>
      </c>
      <c r="P57" s="1" t="s">
        <v>635</v>
      </c>
      <c r="Q57" s="6" t="s">
        <v>40</v>
      </c>
      <c r="R57" s="6" t="s">
        <v>636</v>
      </c>
    </row>
    <row r="58" spans="1:18" x14ac:dyDescent="0.25">
      <c r="A58" s="15">
        <v>57</v>
      </c>
      <c r="B58" s="6">
        <v>939</v>
      </c>
      <c r="C58" s="1" t="s">
        <v>159</v>
      </c>
      <c r="D58" s="15" t="s">
        <v>78</v>
      </c>
      <c r="E58" s="1" t="s">
        <v>17</v>
      </c>
      <c r="F58" s="21" t="s">
        <v>20</v>
      </c>
      <c r="G58" s="21" t="s">
        <v>26</v>
      </c>
      <c r="H58" s="21"/>
      <c r="I58" s="21"/>
      <c r="J58" s="21"/>
      <c r="K58" s="1" t="s">
        <v>269</v>
      </c>
      <c r="L58" s="1" t="str">
        <f>HYPERLINK("http://dx.doi.org/10.1088/1475-7516/2025/04/009","http://dx.doi.org/10.1088/1475-7516/2025/04/009")</f>
        <v>http://dx.doi.org/10.1088/1475-7516/2025/04/009</v>
      </c>
      <c r="M58" s="1" t="s">
        <v>427</v>
      </c>
      <c r="N58" s="1" t="s">
        <v>530</v>
      </c>
      <c r="O58" s="1" t="s">
        <v>47</v>
      </c>
      <c r="P58" s="1" t="s">
        <v>66</v>
      </c>
      <c r="Q58" s="6" t="s">
        <v>40</v>
      </c>
      <c r="R58" s="6" t="s">
        <v>68</v>
      </c>
    </row>
    <row r="59" spans="1:18" x14ac:dyDescent="0.25">
      <c r="A59" s="4">
        <v>58</v>
      </c>
      <c r="B59" s="4">
        <v>940</v>
      </c>
      <c r="C59" s="5" t="s">
        <v>160</v>
      </c>
      <c r="D59" s="4" t="s">
        <v>78</v>
      </c>
      <c r="E59" s="5" t="s">
        <v>17</v>
      </c>
      <c r="F59" s="16" t="s">
        <v>32</v>
      </c>
      <c r="G59" s="16"/>
      <c r="H59" s="16"/>
      <c r="I59" s="19"/>
      <c r="J59" s="19"/>
      <c r="K59" s="5" t="s">
        <v>270</v>
      </c>
      <c r="L59" s="10" t="s">
        <v>342</v>
      </c>
      <c r="M59" s="5" t="s">
        <v>428</v>
      </c>
      <c r="N59" s="5"/>
      <c r="O59" s="5"/>
      <c r="P59" s="19" t="s">
        <v>637</v>
      </c>
      <c r="Q59" s="22" t="s">
        <v>40</v>
      </c>
      <c r="R59" s="22" t="s">
        <v>638</v>
      </c>
    </row>
    <row r="60" spans="1:18" x14ac:dyDescent="0.25">
      <c r="A60" s="15">
        <v>59</v>
      </c>
      <c r="B60" s="6">
        <v>941</v>
      </c>
      <c r="C60" s="1" t="s">
        <v>161</v>
      </c>
      <c r="D60" s="15" t="s">
        <v>78</v>
      </c>
      <c r="E60" s="1" t="s">
        <v>18</v>
      </c>
      <c r="F60" s="21" t="s">
        <v>53</v>
      </c>
      <c r="G60" s="21"/>
      <c r="H60" s="21"/>
      <c r="I60" s="21"/>
      <c r="J60" s="21"/>
      <c r="K60" s="1" t="s">
        <v>35</v>
      </c>
      <c r="L60" s="1" t="str">
        <f>HYPERLINK("http://dx.doi.org/10.1093/jxb/eraf144","http://dx.doi.org/10.1093/jxb/eraf144")</f>
        <v>http://dx.doi.org/10.1093/jxb/eraf144</v>
      </c>
      <c r="M60" s="1" t="s">
        <v>429</v>
      </c>
      <c r="N60" s="1" t="s">
        <v>531</v>
      </c>
      <c r="O60" s="1" t="s">
        <v>35</v>
      </c>
      <c r="P60" s="1" t="s">
        <v>69</v>
      </c>
      <c r="Q60" s="6" t="s">
        <v>40</v>
      </c>
      <c r="R60" s="6" t="s">
        <v>639</v>
      </c>
    </row>
    <row r="61" spans="1:18" x14ac:dyDescent="0.25">
      <c r="A61" s="15">
        <v>60</v>
      </c>
      <c r="B61" s="6">
        <v>942</v>
      </c>
      <c r="C61" s="1" t="s">
        <v>162</v>
      </c>
      <c r="D61" s="15" t="s">
        <v>78</v>
      </c>
      <c r="E61" s="1" t="s">
        <v>17</v>
      </c>
      <c r="F61" s="21" t="s">
        <v>25</v>
      </c>
      <c r="G61" s="21" t="s">
        <v>33</v>
      </c>
      <c r="H61" s="21"/>
      <c r="I61" s="21"/>
      <c r="J61" s="21"/>
      <c r="K61" s="1" t="s">
        <v>271</v>
      </c>
      <c r="L61" s="1" t="str">
        <f>HYPERLINK("http://dx.doi.org/10.1099/jgv.0.002129","http://dx.doi.org/10.1099/jgv.0.002129")</f>
        <v>http://dx.doi.org/10.1099/jgv.0.002129</v>
      </c>
      <c r="M61" s="1" t="s">
        <v>430</v>
      </c>
      <c r="N61" s="1" t="s">
        <v>532</v>
      </c>
      <c r="O61" s="1" t="s">
        <v>35</v>
      </c>
      <c r="P61" s="1" t="s">
        <v>640</v>
      </c>
      <c r="Q61" s="6" t="s">
        <v>41</v>
      </c>
      <c r="R61" s="6" t="s">
        <v>641</v>
      </c>
    </row>
    <row r="62" spans="1:18" s="7" customFormat="1" x14ac:dyDescent="0.25">
      <c r="A62" s="15">
        <v>61</v>
      </c>
      <c r="B62" s="6">
        <v>943</v>
      </c>
      <c r="C62" s="1" t="s">
        <v>163</v>
      </c>
      <c r="D62" s="15" t="s">
        <v>78</v>
      </c>
      <c r="E62" s="1" t="s">
        <v>17</v>
      </c>
      <c r="F62" s="21" t="s">
        <v>20</v>
      </c>
      <c r="G62" s="21"/>
      <c r="H62" s="21"/>
      <c r="I62" s="21"/>
      <c r="J62" s="21"/>
      <c r="K62" s="1" t="s">
        <v>272</v>
      </c>
      <c r="L62" s="1" t="str">
        <f>HYPERLINK("http://dx.doi.org/10.1007/JHEP07(2025)106","http://dx.doi.org/10.1007/JHEP07(2025)106")</f>
        <v>http://dx.doi.org/10.1007/JHEP07(2025)106</v>
      </c>
      <c r="M62" s="1" t="s">
        <v>431</v>
      </c>
      <c r="N62" s="1" t="s">
        <v>533</v>
      </c>
      <c r="O62" s="1" t="s">
        <v>35</v>
      </c>
      <c r="P62" s="1" t="s">
        <v>64</v>
      </c>
      <c r="Q62" s="6" t="s">
        <v>40</v>
      </c>
      <c r="R62" s="6" t="s">
        <v>68</v>
      </c>
    </row>
    <row r="63" spans="1:18" x14ac:dyDescent="0.25">
      <c r="A63" s="15">
        <v>62</v>
      </c>
      <c r="B63" s="6">
        <v>944</v>
      </c>
      <c r="C63" s="1" t="s">
        <v>164</v>
      </c>
      <c r="D63" s="15" t="s">
        <v>78</v>
      </c>
      <c r="E63" s="1" t="s">
        <v>17</v>
      </c>
      <c r="F63" s="21" t="s">
        <v>20</v>
      </c>
      <c r="G63" s="21"/>
      <c r="H63" s="21"/>
      <c r="I63" s="21"/>
      <c r="J63" s="21"/>
      <c r="K63" s="1" t="s">
        <v>273</v>
      </c>
      <c r="L63" s="1" t="str">
        <f>HYPERLINK("http://dx.doi.org/10.1007/JHEP07(2025)090","http://dx.doi.org/10.1007/JHEP07(2025)090")</f>
        <v>http://dx.doi.org/10.1007/JHEP07(2025)090</v>
      </c>
      <c r="M63" s="1" t="s">
        <v>432</v>
      </c>
      <c r="N63" s="1" t="s">
        <v>534</v>
      </c>
      <c r="O63" s="1" t="s">
        <v>35</v>
      </c>
      <c r="P63" s="1" t="s">
        <v>64</v>
      </c>
      <c r="Q63" s="6" t="s">
        <v>40</v>
      </c>
      <c r="R63" s="6" t="s">
        <v>68</v>
      </c>
    </row>
    <row r="64" spans="1:18" x14ac:dyDescent="0.25">
      <c r="A64" s="15">
        <v>63</v>
      </c>
      <c r="B64" s="6">
        <v>945</v>
      </c>
      <c r="C64" s="1" t="s">
        <v>165</v>
      </c>
      <c r="D64" s="15" t="s">
        <v>78</v>
      </c>
      <c r="E64" s="1" t="s">
        <v>17</v>
      </c>
      <c r="F64" s="21" t="s">
        <v>20</v>
      </c>
      <c r="G64" s="21"/>
      <c r="H64" s="21"/>
      <c r="I64" s="21"/>
      <c r="J64" s="21"/>
      <c r="K64" s="1" t="s">
        <v>274</v>
      </c>
      <c r="L64" s="1" t="str">
        <f>HYPERLINK("http://dx.doi.org/10.1088/1748-0221/20/06/P06023","http://dx.doi.org/10.1088/1748-0221/20/06/P06023")</f>
        <v>http://dx.doi.org/10.1088/1748-0221/20/06/P06023</v>
      </c>
      <c r="M64" s="1" t="s">
        <v>433</v>
      </c>
      <c r="N64" s="1" t="s">
        <v>535</v>
      </c>
      <c r="O64" s="1" t="s">
        <v>35</v>
      </c>
      <c r="P64" s="1" t="s">
        <v>71</v>
      </c>
      <c r="Q64" s="6" t="s">
        <v>37</v>
      </c>
      <c r="R64" s="6" t="s">
        <v>642</v>
      </c>
    </row>
    <row r="65" spans="1:18" x14ac:dyDescent="0.25">
      <c r="A65" s="15">
        <v>64</v>
      </c>
      <c r="B65" s="6">
        <v>946</v>
      </c>
      <c r="C65" s="1" t="s">
        <v>166</v>
      </c>
      <c r="D65" s="15" t="s">
        <v>78</v>
      </c>
      <c r="E65" s="1" t="s">
        <v>17</v>
      </c>
      <c r="F65" s="21" t="s">
        <v>22</v>
      </c>
      <c r="G65" s="21"/>
      <c r="H65" s="21"/>
      <c r="I65" s="21"/>
      <c r="J65" s="21"/>
      <c r="K65" s="1" t="s">
        <v>275</v>
      </c>
      <c r="L65" s="1" t="str">
        <f>HYPERLINK("http://dx.doi.org/10.1007/s11665-024-10025-4","http://dx.doi.org/10.1007/s11665-024-10025-4")</f>
        <v>http://dx.doi.org/10.1007/s11665-024-10025-4</v>
      </c>
      <c r="M65" s="1" t="s">
        <v>434</v>
      </c>
      <c r="N65" s="1" t="s">
        <v>536</v>
      </c>
      <c r="O65" s="1" t="s">
        <v>35</v>
      </c>
      <c r="P65" s="1" t="s">
        <v>56</v>
      </c>
      <c r="Q65" s="6" t="s">
        <v>39</v>
      </c>
      <c r="R65" s="6" t="s">
        <v>643</v>
      </c>
    </row>
    <row r="66" spans="1:18" s="7" customFormat="1" x14ac:dyDescent="0.25">
      <c r="A66" s="15">
        <v>65</v>
      </c>
      <c r="B66" s="6">
        <v>947</v>
      </c>
      <c r="C66" s="1" t="s">
        <v>167</v>
      </c>
      <c r="D66" s="15" t="s">
        <v>78</v>
      </c>
      <c r="E66" s="1" t="s">
        <v>17</v>
      </c>
      <c r="F66" s="21" t="s">
        <v>34</v>
      </c>
      <c r="G66" s="21"/>
      <c r="H66" s="21"/>
      <c r="I66" s="21"/>
      <c r="J66" s="21"/>
      <c r="K66" s="1" t="s">
        <v>276</v>
      </c>
      <c r="L66" s="1" t="str">
        <f>HYPERLINK("http://dx.doi.org/10.1007/s10854-025-15291-z","http://dx.doi.org/10.1007/s10854-025-15291-z")</f>
        <v>http://dx.doi.org/10.1007/s10854-025-15291-z</v>
      </c>
      <c r="M66" s="1" t="s">
        <v>435</v>
      </c>
      <c r="N66" s="1" t="s">
        <v>537</v>
      </c>
      <c r="O66" s="1" t="s">
        <v>35</v>
      </c>
      <c r="P66" s="1" t="s">
        <v>96</v>
      </c>
      <c r="Q66" s="6" t="s">
        <v>41</v>
      </c>
      <c r="R66" s="6" t="s">
        <v>644</v>
      </c>
    </row>
    <row r="67" spans="1:18" s="7" customFormat="1" x14ac:dyDescent="0.25">
      <c r="A67" s="15">
        <v>66</v>
      </c>
      <c r="B67" s="6">
        <v>948</v>
      </c>
      <c r="C67" s="1" t="s">
        <v>168</v>
      </c>
      <c r="D67" s="15" t="s">
        <v>78</v>
      </c>
      <c r="E67" s="1" t="s">
        <v>17</v>
      </c>
      <c r="F67" s="21" t="s">
        <v>42</v>
      </c>
      <c r="G67" s="21"/>
      <c r="H67" s="21"/>
      <c r="I67" s="21"/>
      <c r="J67" s="21"/>
      <c r="K67" s="1" t="s">
        <v>277</v>
      </c>
      <c r="L67" s="1" t="str">
        <f>HYPERLINK("http://dx.doi.org/10.1016/j.molstruc.2025.142956","http://dx.doi.org/10.1016/j.molstruc.2025.142956")</f>
        <v>http://dx.doi.org/10.1016/j.molstruc.2025.142956</v>
      </c>
      <c r="M67" s="1" t="s">
        <v>436</v>
      </c>
      <c r="N67" s="1" t="s">
        <v>538</v>
      </c>
      <c r="O67" s="1" t="s">
        <v>35</v>
      </c>
      <c r="P67" s="1" t="s">
        <v>593</v>
      </c>
      <c r="Q67" s="6" t="s">
        <v>41</v>
      </c>
      <c r="R67" s="6" t="s">
        <v>645</v>
      </c>
    </row>
    <row r="68" spans="1:18" s="7" customFormat="1" x14ac:dyDescent="0.25">
      <c r="A68" s="15">
        <v>67</v>
      </c>
      <c r="B68" s="6">
        <v>949</v>
      </c>
      <c r="C68" s="1" t="s">
        <v>169</v>
      </c>
      <c r="D68" s="15" t="s">
        <v>78</v>
      </c>
      <c r="E68" s="1" t="s">
        <v>18</v>
      </c>
      <c r="F68" s="21" t="s">
        <v>28</v>
      </c>
      <c r="G68" s="21"/>
      <c r="H68" s="21"/>
      <c r="I68" s="21"/>
      <c r="J68" s="21"/>
      <c r="K68" s="1" t="s">
        <v>278</v>
      </c>
      <c r="L68" s="1" t="str">
        <f>HYPERLINK("http://dx.doi.org/10.1111/jnc.70084","http://dx.doi.org/10.1111/jnc.70084")</f>
        <v>http://dx.doi.org/10.1111/jnc.70084</v>
      </c>
      <c r="M68" s="1" t="s">
        <v>437</v>
      </c>
      <c r="N68" s="1" t="s">
        <v>539</v>
      </c>
      <c r="O68" s="1" t="s">
        <v>35</v>
      </c>
      <c r="P68" s="1" t="s">
        <v>646</v>
      </c>
      <c r="Q68" s="6" t="s">
        <v>41</v>
      </c>
      <c r="R68" s="6" t="s">
        <v>647</v>
      </c>
    </row>
    <row r="69" spans="1:18" s="7" customFormat="1" x14ac:dyDescent="0.25">
      <c r="A69" s="15">
        <v>68</v>
      </c>
      <c r="B69" s="6">
        <v>950</v>
      </c>
      <c r="C69" s="1" t="s">
        <v>170</v>
      </c>
      <c r="D69" s="15" t="s">
        <v>78</v>
      </c>
      <c r="E69" s="1" t="s">
        <v>17</v>
      </c>
      <c r="F69" s="21" t="s">
        <v>54</v>
      </c>
      <c r="G69" s="21"/>
      <c r="H69" s="21"/>
      <c r="I69" s="21"/>
      <c r="J69" s="21"/>
      <c r="K69" s="1" t="s">
        <v>279</v>
      </c>
      <c r="L69" s="1" t="str">
        <f>HYPERLINK("http://dx.doi.org/10.1016/j.jpain.2025.105473","http://dx.doi.org/10.1016/j.jpain.2025.105473")</f>
        <v>http://dx.doi.org/10.1016/j.jpain.2025.105473</v>
      </c>
      <c r="M69" s="1" t="s">
        <v>438</v>
      </c>
      <c r="N69" s="1" t="s">
        <v>540</v>
      </c>
      <c r="O69" s="1" t="s">
        <v>35</v>
      </c>
      <c r="P69" s="1" t="s">
        <v>648</v>
      </c>
      <c r="Q69" s="6" t="s">
        <v>40</v>
      </c>
      <c r="R69" s="6" t="s">
        <v>649</v>
      </c>
    </row>
    <row r="70" spans="1:18" x14ac:dyDescent="0.25">
      <c r="A70" s="4">
        <v>69</v>
      </c>
      <c r="B70" s="4">
        <v>951</v>
      </c>
      <c r="C70" s="5" t="s">
        <v>171</v>
      </c>
      <c r="D70" s="4" t="s">
        <v>78</v>
      </c>
      <c r="E70" s="5" t="s">
        <v>57</v>
      </c>
      <c r="F70" s="16" t="s">
        <v>22</v>
      </c>
      <c r="G70" s="16"/>
      <c r="H70" s="16"/>
      <c r="I70" s="19"/>
      <c r="J70" s="19"/>
      <c r="K70" s="19" t="s">
        <v>83</v>
      </c>
      <c r="L70" s="10" t="s">
        <v>343</v>
      </c>
      <c r="M70" s="5" t="s">
        <v>439</v>
      </c>
      <c r="N70" s="5"/>
      <c r="O70" s="5"/>
      <c r="P70" s="5"/>
      <c r="Q70" s="22" t="s">
        <v>38</v>
      </c>
      <c r="R70" s="4"/>
    </row>
    <row r="71" spans="1:18" s="7" customFormat="1" x14ac:dyDescent="0.25">
      <c r="A71" s="4">
        <v>70</v>
      </c>
      <c r="B71" s="4">
        <v>952</v>
      </c>
      <c r="C71" s="5" t="s">
        <v>172</v>
      </c>
      <c r="D71" s="4" t="s">
        <v>78</v>
      </c>
      <c r="E71" s="5" t="s">
        <v>57</v>
      </c>
      <c r="F71" s="16" t="s">
        <v>22</v>
      </c>
      <c r="G71" s="16"/>
      <c r="H71" s="16"/>
      <c r="I71" s="19"/>
      <c r="J71" s="19"/>
      <c r="K71" s="5"/>
      <c r="L71" s="10" t="s">
        <v>344</v>
      </c>
      <c r="M71" s="5" t="s">
        <v>440</v>
      </c>
      <c r="N71" s="5"/>
      <c r="O71" s="5"/>
      <c r="P71" s="5"/>
      <c r="Q71" s="22" t="s">
        <v>38</v>
      </c>
      <c r="R71" s="4"/>
    </row>
    <row r="72" spans="1:18" s="7" customFormat="1" x14ac:dyDescent="0.25">
      <c r="A72" s="15">
        <v>71</v>
      </c>
      <c r="B72" s="6">
        <v>953</v>
      </c>
      <c r="C72" s="1" t="s">
        <v>173</v>
      </c>
      <c r="D72" s="15" t="s">
        <v>78</v>
      </c>
      <c r="E72" s="1" t="s">
        <v>17</v>
      </c>
      <c r="F72" s="21" t="s">
        <v>34</v>
      </c>
      <c r="G72" s="21"/>
      <c r="H72" s="21"/>
      <c r="I72" s="21"/>
      <c r="J72" s="21"/>
      <c r="K72" s="1" t="s">
        <v>280</v>
      </c>
      <c r="L72" s="1" t="str">
        <f>HYPERLINK("http://dx.doi.org/10.1007/s10008-025-06197-1","http://dx.doi.org/10.1007/s10008-025-06197-1")</f>
        <v>http://dx.doi.org/10.1007/s10008-025-06197-1</v>
      </c>
      <c r="M72" s="1" t="s">
        <v>441</v>
      </c>
      <c r="N72" s="1" t="s">
        <v>541</v>
      </c>
      <c r="O72" s="1" t="s">
        <v>35</v>
      </c>
      <c r="P72" s="1" t="s">
        <v>88</v>
      </c>
      <c r="Q72" s="6" t="s">
        <v>39</v>
      </c>
      <c r="R72" s="6" t="s">
        <v>650</v>
      </c>
    </row>
    <row r="73" spans="1:18" x14ac:dyDescent="0.25">
      <c r="A73" s="4">
        <v>72</v>
      </c>
      <c r="B73" s="4">
        <v>954</v>
      </c>
      <c r="C73" s="5" t="s">
        <v>174</v>
      </c>
      <c r="D73" s="4" t="s">
        <v>78</v>
      </c>
      <c r="E73" s="5" t="s">
        <v>17</v>
      </c>
      <c r="F73" s="16" t="s">
        <v>23</v>
      </c>
      <c r="G73" s="16"/>
      <c r="H73" s="16"/>
      <c r="I73" s="19"/>
      <c r="J73" s="19"/>
      <c r="K73" s="5"/>
      <c r="L73" s="10" t="s">
        <v>345</v>
      </c>
      <c r="M73" s="5" t="s">
        <v>442</v>
      </c>
      <c r="N73" s="5"/>
      <c r="O73" s="5"/>
      <c r="P73" s="19" t="s">
        <v>651</v>
      </c>
      <c r="Q73" s="22" t="s">
        <v>41</v>
      </c>
      <c r="R73" s="22" t="s">
        <v>652</v>
      </c>
    </row>
    <row r="74" spans="1:18" x14ac:dyDescent="0.25">
      <c r="A74" s="15">
        <v>73</v>
      </c>
      <c r="B74" s="6">
        <v>955</v>
      </c>
      <c r="C74" s="1" t="s">
        <v>175</v>
      </c>
      <c r="D74" s="15" t="s">
        <v>78</v>
      </c>
      <c r="E74" s="1" t="s">
        <v>17</v>
      </c>
      <c r="F74" s="21" t="s">
        <v>42</v>
      </c>
      <c r="G74" s="21"/>
      <c r="H74" s="21"/>
      <c r="I74" s="21"/>
      <c r="J74" s="21"/>
      <c r="K74" s="1" t="s">
        <v>281</v>
      </c>
      <c r="L74" s="1" t="str">
        <f>HYPERLINK("http://dx.doi.org/10.1007/s10973-024-12897-z","http://dx.doi.org/10.1007/s10973-024-12897-z")</f>
        <v>http://dx.doi.org/10.1007/s10973-024-12897-z</v>
      </c>
      <c r="M74" s="1" t="s">
        <v>443</v>
      </c>
      <c r="N74" s="1" t="s">
        <v>542</v>
      </c>
      <c r="O74" s="1" t="s">
        <v>47</v>
      </c>
      <c r="P74" s="1" t="s">
        <v>653</v>
      </c>
      <c r="Q74" s="6" t="s">
        <v>41</v>
      </c>
      <c r="R74" s="6" t="s">
        <v>654</v>
      </c>
    </row>
    <row r="75" spans="1:18" x14ac:dyDescent="0.25">
      <c r="A75" s="15">
        <v>74</v>
      </c>
      <c r="B75" s="6">
        <v>956</v>
      </c>
      <c r="C75" s="1" t="s">
        <v>176</v>
      </c>
      <c r="D75" s="15" t="s">
        <v>78</v>
      </c>
      <c r="E75" s="1" t="s">
        <v>17</v>
      </c>
      <c r="F75" s="21" t="s">
        <v>42</v>
      </c>
      <c r="G75" s="21"/>
      <c r="H75" s="21"/>
      <c r="I75" s="21"/>
      <c r="J75" s="21"/>
      <c r="K75" s="1" t="s">
        <v>282</v>
      </c>
      <c r="L75" s="1" t="str">
        <f>HYPERLINK("http://dx.doi.org/10.1007/s10973-024-13456-2","http://dx.doi.org/10.1007/s10973-024-13456-2")</f>
        <v>http://dx.doi.org/10.1007/s10973-024-13456-2</v>
      </c>
      <c r="M75" s="1" t="s">
        <v>444</v>
      </c>
      <c r="N75" s="1" t="s">
        <v>543</v>
      </c>
      <c r="O75" s="1" t="s">
        <v>47</v>
      </c>
      <c r="P75" s="1" t="s">
        <v>653</v>
      </c>
      <c r="Q75" s="6" t="s">
        <v>41</v>
      </c>
      <c r="R75" s="6" t="s">
        <v>654</v>
      </c>
    </row>
    <row r="76" spans="1:18" x14ac:dyDescent="0.25">
      <c r="A76" s="15">
        <v>75</v>
      </c>
      <c r="B76" s="6">
        <v>957</v>
      </c>
      <c r="C76" s="1" t="s">
        <v>177</v>
      </c>
      <c r="D76" s="15" t="s">
        <v>78</v>
      </c>
      <c r="E76" s="1" t="s">
        <v>17</v>
      </c>
      <c r="F76" s="21" t="s">
        <v>31</v>
      </c>
      <c r="G76" s="21"/>
      <c r="H76" s="21"/>
      <c r="I76" s="21"/>
      <c r="J76" s="21"/>
      <c r="K76" s="1" t="s">
        <v>283</v>
      </c>
      <c r="L76" s="1" t="str">
        <f>HYPERLINK("http://dx.doi.org/10.14736/kyb-2025-3-0404","http://dx.doi.org/10.14736/kyb-2025-3-0404")</f>
        <v>http://dx.doi.org/10.14736/kyb-2025-3-0404</v>
      </c>
      <c r="M76" s="1" t="s">
        <v>445</v>
      </c>
      <c r="N76" s="1" t="s">
        <v>544</v>
      </c>
      <c r="O76" s="1" t="s">
        <v>35</v>
      </c>
      <c r="P76" s="1" t="s">
        <v>655</v>
      </c>
      <c r="Q76" s="6" t="s">
        <v>37</v>
      </c>
      <c r="R76" s="6" t="s">
        <v>656</v>
      </c>
    </row>
    <row r="77" spans="1:18" s="7" customFormat="1" x14ac:dyDescent="0.25">
      <c r="A77" s="15">
        <v>76</v>
      </c>
      <c r="B77" s="6">
        <v>958</v>
      </c>
      <c r="C77" s="1" t="s">
        <v>178</v>
      </c>
      <c r="D77" s="15" t="s">
        <v>78</v>
      </c>
      <c r="E77" s="1" t="s">
        <v>17</v>
      </c>
      <c r="F77" s="21" t="s">
        <v>229</v>
      </c>
      <c r="G77" s="21"/>
      <c r="H77" s="21"/>
      <c r="I77" s="21"/>
      <c r="J77" s="21"/>
      <c r="K77" s="1" t="s">
        <v>284</v>
      </c>
      <c r="L77" s="1" t="str">
        <f>HYPERLINK("http://dx.doi.org/10.1134/S1995080225605302","http://dx.doi.org/10.1134/S1995080225605302")</f>
        <v>http://dx.doi.org/10.1134/S1995080225605302</v>
      </c>
      <c r="M77" s="1" t="s">
        <v>446</v>
      </c>
      <c r="N77" s="1" t="s">
        <v>545</v>
      </c>
      <c r="O77" s="1" t="s">
        <v>35</v>
      </c>
      <c r="P77" s="1" t="s">
        <v>591</v>
      </c>
      <c r="Q77" s="6" t="s">
        <v>41</v>
      </c>
      <c r="R77" s="6" t="s">
        <v>657</v>
      </c>
    </row>
    <row r="78" spans="1:18" s="7" customFormat="1" x14ac:dyDescent="0.25">
      <c r="A78" s="15">
        <v>77</v>
      </c>
      <c r="B78" s="6">
        <v>959</v>
      </c>
      <c r="C78" s="1" t="s">
        <v>179</v>
      </c>
      <c r="D78" s="15" t="s">
        <v>78</v>
      </c>
      <c r="E78" s="1" t="s">
        <v>17</v>
      </c>
      <c r="F78" s="21" t="s">
        <v>45</v>
      </c>
      <c r="G78" s="21"/>
      <c r="H78" s="21"/>
      <c r="I78" s="21"/>
      <c r="J78" s="21"/>
      <c r="K78" s="1" t="s">
        <v>285</v>
      </c>
      <c r="L78" s="1" t="str">
        <f>HYPERLINK("http://dx.doi.org/10.3390/math13132175","http://dx.doi.org/10.3390/math13132175")</f>
        <v>http://dx.doi.org/10.3390/math13132175</v>
      </c>
      <c r="M78" s="1" t="s">
        <v>447</v>
      </c>
      <c r="N78" s="1" t="s">
        <v>546</v>
      </c>
      <c r="O78" s="1" t="s">
        <v>35</v>
      </c>
      <c r="P78" s="1" t="s">
        <v>591</v>
      </c>
      <c r="Q78" s="6" t="s">
        <v>40</v>
      </c>
      <c r="R78" s="6" t="s">
        <v>658</v>
      </c>
    </row>
    <row r="79" spans="1:18" x14ac:dyDescent="0.25">
      <c r="A79" s="4">
        <v>78</v>
      </c>
      <c r="B79" s="4">
        <v>960</v>
      </c>
      <c r="C79" s="5" t="s">
        <v>180</v>
      </c>
      <c r="D79" s="4" t="s">
        <v>78</v>
      </c>
      <c r="E79" s="5" t="s">
        <v>17</v>
      </c>
      <c r="F79" s="16" t="s">
        <v>22</v>
      </c>
      <c r="G79" s="16"/>
      <c r="H79" s="16"/>
      <c r="I79" s="19"/>
      <c r="J79" s="19"/>
      <c r="K79" s="5"/>
      <c r="L79" s="10" t="s">
        <v>346</v>
      </c>
      <c r="M79" s="5" t="s">
        <v>448</v>
      </c>
      <c r="N79" s="5"/>
      <c r="O79" s="5"/>
      <c r="P79" s="19" t="s">
        <v>659</v>
      </c>
      <c r="Q79" s="22" t="s">
        <v>40</v>
      </c>
      <c r="R79" s="22" t="s">
        <v>660</v>
      </c>
    </row>
    <row r="80" spans="1:18" s="7" customFormat="1" x14ac:dyDescent="0.25">
      <c r="A80" s="15">
        <v>79</v>
      </c>
      <c r="B80" s="6">
        <v>961</v>
      </c>
      <c r="C80" s="1" t="s">
        <v>181</v>
      </c>
      <c r="D80" s="15" t="s">
        <v>78</v>
      </c>
      <c r="E80" s="1" t="s">
        <v>18</v>
      </c>
      <c r="F80" s="21" t="s">
        <v>27</v>
      </c>
      <c r="G80" s="21"/>
      <c r="H80" s="21"/>
      <c r="I80" s="21"/>
      <c r="J80" s="21"/>
      <c r="K80" s="1" t="s">
        <v>286</v>
      </c>
      <c r="L80" s="1" t="str">
        <f>HYPERLINK("http://dx.doi.org/10.1007/s12032-025-02905-z","http://dx.doi.org/10.1007/s12032-025-02905-z")</f>
        <v>http://dx.doi.org/10.1007/s12032-025-02905-z</v>
      </c>
      <c r="M80" s="1" t="s">
        <v>449</v>
      </c>
      <c r="N80" s="1" t="s">
        <v>547</v>
      </c>
      <c r="O80" s="1" t="s">
        <v>35</v>
      </c>
      <c r="P80" s="1" t="s">
        <v>661</v>
      </c>
      <c r="Q80" s="6" t="s">
        <v>41</v>
      </c>
      <c r="R80" s="6" t="s">
        <v>662</v>
      </c>
    </row>
    <row r="81" spans="1:18" x14ac:dyDescent="0.25">
      <c r="A81" s="15">
        <v>80</v>
      </c>
      <c r="B81" s="6">
        <v>962</v>
      </c>
      <c r="C81" s="1" t="s">
        <v>182</v>
      </c>
      <c r="D81" s="15" t="s">
        <v>78</v>
      </c>
      <c r="E81" s="1" t="s">
        <v>17</v>
      </c>
      <c r="F81" s="21" t="s">
        <v>72</v>
      </c>
      <c r="G81" s="21"/>
      <c r="H81" s="21"/>
      <c r="I81" s="21"/>
      <c r="J81" s="21"/>
      <c r="K81" s="1" t="s">
        <v>35</v>
      </c>
      <c r="L81" s="1" t="str">
        <f>HYPERLINK("http://dx.doi.org/10.3390/metabo15060417","http://dx.doi.org/10.3390/metabo15060417")</f>
        <v>http://dx.doi.org/10.3390/metabo15060417</v>
      </c>
      <c r="M81" s="1" t="s">
        <v>450</v>
      </c>
      <c r="N81" s="1" t="s">
        <v>548</v>
      </c>
      <c r="O81" s="1" t="s">
        <v>35</v>
      </c>
      <c r="P81" s="1" t="s">
        <v>73</v>
      </c>
      <c r="Q81" s="6" t="s">
        <v>41</v>
      </c>
      <c r="R81" s="6" t="s">
        <v>588</v>
      </c>
    </row>
    <row r="82" spans="1:18" x14ac:dyDescent="0.25">
      <c r="A82" s="4">
        <v>81</v>
      </c>
      <c r="B82" s="4">
        <v>963</v>
      </c>
      <c r="C82" s="5" t="s">
        <v>183</v>
      </c>
      <c r="D82" s="4" t="s">
        <v>78</v>
      </c>
      <c r="E82" s="5" t="s">
        <v>17</v>
      </c>
      <c r="F82" s="16" t="s">
        <v>34</v>
      </c>
      <c r="G82" s="16"/>
      <c r="H82" s="16"/>
      <c r="I82" s="19"/>
      <c r="J82" s="19"/>
      <c r="K82" s="5"/>
      <c r="L82" s="10" t="s">
        <v>347</v>
      </c>
      <c r="M82" s="5" t="s">
        <v>451</v>
      </c>
      <c r="N82" s="5"/>
      <c r="O82" s="5"/>
      <c r="P82" s="19" t="s">
        <v>56</v>
      </c>
      <c r="Q82" s="22" t="s">
        <v>37</v>
      </c>
      <c r="R82" s="22" t="s">
        <v>663</v>
      </c>
    </row>
    <row r="83" spans="1:18" x14ac:dyDescent="0.25">
      <c r="A83" s="15">
        <v>82</v>
      </c>
      <c r="B83" s="6">
        <v>964</v>
      </c>
      <c r="C83" s="1" t="s">
        <v>184</v>
      </c>
      <c r="D83" s="15" t="s">
        <v>78</v>
      </c>
      <c r="E83" s="1" t="s">
        <v>17</v>
      </c>
      <c r="F83" s="21" t="s">
        <v>23</v>
      </c>
      <c r="G83" s="21"/>
      <c r="H83" s="21"/>
      <c r="I83" s="21"/>
      <c r="J83" s="21"/>
      <c r="K83" s="1" t="s">
        <v>287</v>
      </c>
      <c r="L83" s="1" t="str">
        <f>HYPERLINK("http://dx.doi.org/10.1016/j.micpath.2025.107801","http://dx.doi.org/10.1016/j.micpath.2025.107801")</f>
        <v>http://dx.doi.org/10.1016/j.micpath.2025.107801</v>
      </c>
      <c r="M83" s="1" t="s">
        <v>452</v>
      </c>
      <c r="N83" s="1" t="s">
        <v>549</v>
      </c>
      <c r="O83" s="1" t="s">
        <v>35</v>
      </c>
      <c r="P83" s="1" t="s">
        <v>618</v>
      </c>
      <c r="Q83" s="6" t="s">
        <v>41</v>
      </c>
      <c r="R83" s="6" t="s">
        <v>664</v>
      </c>
    </row>
    <row r="84" spans="1:18" x14ac:dyDescent="0.25">
      <c r="A84" s="4">
        <v>83</v>
      </c>
      <c r="B84" s="4">
        <v>965</v>
      </c>
      <c r="C84" s="5" t="s">
        <v>185</v>
      </c>
      <c r="D84" s="4" t="s">
        <v>78</v>
      </c>
      <c r="E84" s="5" t="s">
        <v>17</v>
      </c>
      <c r="F84" s="16" t="s">
        <v>23</v>
      </c>
      <c r="G84" s="16"/>
      <c r="H84" s="16"/>
      <c r="I84" s="19"/>
      <c r="J84" s="19"/>
      <c r="K84" s="5" t="s">
        <v>288</v>
      </c>
      <c r="L84" s="10" t="s">
        <v>348</v>
      </c>
      <c r="M84" s="5" t="s">
        <v>453</v>
      </c>
      <c r="N84" s="5"/>
      <c r="O84" s="5"/>
      <c r="P84" s="19" t="s">
        <v>59</v>
      </c>
      <c r="Q84" s="22" t="s">
        <v>40</v>
      </c>
      <c r="R84" s="22" t="s">
        <v>665</v>
      </c>
    </row>
    <row r="85" spans="1:18" x14ac:dyDescent="0.25">
      <c r="A85" s="4">
        <v>84</v>
      </c>
      <c r="B85" s="4">
        <v>966</v>
      </c>
      <c r="C85" s="5" t="s">
        <v>186</v>
      </c>
      <c r="D85" s="4" t="s">
        <v>78</v>
      </c>
      <c r="E85" s="5" t="s">
        <v>17</v>
      </c>
      <c r="F85" s="16" t="s">
        <v>23</v>
      </c>
      <c r="G85" s="16"/>
      <c r="H85" s="16"/>
      <c r="I85" s="19"/>
      <c r="J85" s="19"/>
      <c r="K85" s="5" t="s">
        <v>289</v>
      </c>
      <c r="L85" s="10" t="s">
        <v>349</v>
      </c>
      <c r="M85" s="5" t="s">
        <v>454</v>
      </c>
      <c r="N85" s="5"/>
      <c r="O85" s="5"/>
      <c r="P85" s="19" t="s">
        <v>59</v>
      </c>
      <c r="Q85" s="22" t="s">
        <v>41</v>
      </c>
      <c r="R85" s="22" t="s">
        <v>98</v>
      </c>
    </row>
    <row r="86" spans="1:18" x14ac:dyDescent="0.25">
      <c r="A86" s="4">
        <v>85</v>
      </c>
      <c r="B86" s="4">
        <v>967</v>
      </c>
      <c r="C86" s="5" t="s">
        <v>187</v>
      </c>
      <c r="D86" s="4" t="s">
        <v>78</v>
      </c>
      <c r="E86" s="5" t="s">
        <v>227</v>
      </c>
      <c r="F86" s="16" t="s">
        <v>25</v>
      </c>
      <c r="G86" s="16" t="s">
        <v>29</v>
      </c>
      <c r="H86" s="16"/>
      <c r="I86" s="19"/>
      <c r="J86" s="19"/>
      <c r="K86" s="5" t="s">
        <v>290</v>
      </c>
      <c r="L86" s="10" t="s">
        <v>350</v>
      </c>
      <c r="M86" s="5" t="s">
        <v>455</v>
      </c>
      <c r="N86" s="5"/>
      <c r="O86" s="5"/>
      <c r="P86" s="19" t="s">
        <v>59</v>
      </c>
      <c r="Q86" s="22" t="s">
        <v>41</v>
      </c>
      <c r="R86" s="22" t="s">
        <v>98</v>
      </c>
    </row>
    <row r="87" spans="1:18" x14ac:dyDescent="0.25">
      <c r="A87" s="15">
        <v>86</v>
      </c>
      <c r="B87" s="6">
        <v>968</v>
      </c>
      <c r="C87" s="1" t="s">
        <v>188</v>
      </c>
      <c r="D87" s="15" t="s">
        <v>78</v>
      </c>
      <c r="E87" s="1" t="s">
        <v>17</v>
      </c>
      <c r="F87" s="21" t="s">
        <v>26</v>
      </c>
      <c r="G87" s="21"/>
      <c r="H87" s="21"/>
      <c r="I87" s="21"/>
      <c r="J87" s="21"/>
      <c r="K87" s="1" t="s">
        <v>291</v>
      </c>
      <c r="L87" s="1" t="str">
        <f>HYPERLINK("http://dx.doi.org/10.1093/mnras/staf959","http://dx.doi.org/10.1093/mnras/staf959")</f>
        <v>http://dx.doi.org/10.1093/mnras/staf959</v>
      </c>
      <c r="M87" s="1" t="s">
        <v>456</v>
      </c>
      <c r="N87" s="1" t="s">
        <v>550</v>
      </c>
      <c r="O87" s="1" t="s">
        <v>35</v>
      </c>
      <c r="P87" s="1" t="s">
        <v>86</v>
      </c>
      <c r="Q87" s="6" t="s">
        <v>40</v>
      </c>
      <c r="R87" s="6" t="s">
        <v>666</v>
      </c>
    </row>
    <row r="88" spans="1:18" x14ac:dyDescent="0.25">
      <c r="A88" s="15">
        <v>87</v>
      </c>
      <c r="B88" s="6">
        <v>969</v>
      </c>
      <c r="C88" s="1" t="s">
        <v>189</v>
      </c>
      <c r="D88" s="15" t="s">
        <v>78</v>
      </c>
      <c r="E88" s="1" t="s">
        <v>17</v>
      </c>
      <c r="F88" s="21" t="s">
        <v>32</v>
      </c>
      <c r="G88" s="21"/>
      <c r="H88" s="21"/>
      <c r="I88" s="21"/>
      <c r="J88" s="21"/>
      <c r="K88" s="1" t="s">
        <v>292</v>
      </c>
      <c r="L88" s="1" t="str">
        <f>HYPERLINK("http://dx.doi.org/10.3390/nano15130982","http://dx.doi.org/10.3390/nano15130982")</f>
        <v>http://dx.doi.org/10.3390/nano15130982</v>
      </c>
      <c r="M88" s="1" t="s">
        <v>457</v>
      </c>
      <c r="N88" s="1" t="s">
        <v>551</v>
      </c>
      <c r="O88" s="1" t="s">
        <v>35</v>
      </c>
      <c r="P88" s="1" t="s">
        <v>667</v>
      </c>
      <c r="Q88" s="6" t="s">
        <v>41</v>
      </c>
      <c r="R88" s="6" t="s">
        <v>668</v>
      </c>
    </row>
    <row r="89" spans="1:18" x14ac:dyDescent="0.25">
      <c r="A89" s="15">
        <v>88</v>
      </c>
      <c r="B89" s="6">
        <v>970</v>
      </c>
      <c r="C89" s="1" t="s">
        <v>190</v>
      </c>
      <c r="D89" s="15" t="s">
        <v>78</v>
      </c>
      <c r="E89" s="1" t="s">
        <v>17</v>
      </c>
      <c r="F89" s="21" t="s">
        <v>27</v>
      </c>
      <c r="G89" s="21"/>
      <c r="H89" s="21"/>
      <c r="I89" s="21"/>
      <c r="J89" s="21"/>
      <c r="K89" s="1" t="s">
        <v>293</v>
      </c>
      <c r="L89" s="1" t="str">
        <f>HYPERLINK("http://dx.doi.org/10.1038/s41467-025-60758-6","http://dx.doi.org/10.1038/s41467-025-60758-6")</f>
        <v>http://dx.doi.org/10.1038/s41467-025-60758-6</v>
      </c>
      <c r="M89" s="1" t="s">
        <v>458</v>
      </c>
      <c r="N89" s="1" t="s">
        <v>552</v>
      </c>
      <c r="O89" s="1" t="s">
        <v>35</v>
      </c>
      <c r="P89" s="1" t="s">
        <v>58</v>
      </c>
      <c r="Q89" s="6" t="s">
        <v>40</v>
      </c>
      <c r="R89" s="6" t="s">
        <v>99</v>
      </c>
    </row>
    <row r="90" spans="1:18" x14ac:dyDescent="0.25">
      <c r="A90" s="15">
        <v>89</v>
      </c>
      <c r="B90" s="6">
        <v>971</v>
      </c>
      <c r="C90" s="1" t="s">
        <v>191</v>
      </c>
      <c r="D90" s="15" t="s">
        <v>78</v>
      </c>
      <c r="E90" s="1" t="s">
        <v>17</v>
      </c>
      <c r="F90" s="21" t="s">
        <v>28</v>
      </c>
      <c r="G90" s="21"/>
      <c r="H90" s="21"/>
      <c r="I90" s="21"/>
      <c r="J90" s="21"/>
      <c r="K90" s="1" t="s">
        <v>294</v>
      </c>
      <c r="L90" s="1" t="str">
        <f>HYPERLINK("http://dx.doi.org/10.1007/s11064-025-04500-0","http://dx.doi.org/10.1007/s11064-025-04500-0")</f>
        <v>http://dx.doi.org/10.1007/s11064-025-04500-0</v>
      </c>
      <c r="M90" s="1" t="s">
        <v>459</v>
      </c>
      <c r="N90" s="1" t="s">
        <v>553</v>
      </c>
      <c r="O90" s="1" t="s">
        <v>35</v>
      </c>
      <c r="P90" s="1" t="s">
        <v>646</v>
      </c>
      <c r="Q90" s="6" t="s">
        <v>41</v>
      </c>
      <c r="R90" s="6" t="s">
        <v>669</v>
      </c>
    </row>
    <row r="91" spans="1:18" s="7" customFormat="1" x14ac:dyDescent="0.25">
      <c r="A91" s="15">
        <v>90</v>
      </c>
      <c r="B91" s="6">
        <v>972</v>
      </c>
      <c r="C91" s="1" t="s">
        <v>192</v>
      </c>
      <c r="D91" s="15" t="s">
        <v>78</v>
      </c>
      <c r="E91" s="1" t="s">
        <v>17</v>
      </c>
      <c r="F91" s="21" t="s">
        <v>32</v>
      </c>
      <c r="G91" s="21"/>
      <c r="H91" s="21"/>
      <c r="I91" s="21"/>
      <c r="J91" s="21"/>
      <c r="K91" s="1" t="s">
        <v>295</v>
      </c>
      <c r="L91" s="1" t="str">
        <f>HYPERLINK("http://dx.doi.org/10.1016/j.nucengdes.2025.114257","http://dx.doi.org/10.1016/j.nucengdes.2025.114257")</f>
        <v>http://dx.doi.org/10.1016/j.nucengdes.2025.114257</v>
      </c>
      <c r="M91" s="1" t="s">
        <v>460</v>
      </c>
      <c r="N91" s="1" t="s">
        <v>554</v>
      </c>
      <c r="O91" s="1" t="s">
        <v>35</v>
      </c>
      <c r="P91" s="1" t="s">
        <v>670</v>
      </c>
      <c r="Q91" s="6" t="s">
        <v>40</v>
      </c>
      <c r="R91" s="6" t="s">
        <v>671</v>
      </c>
    </row>
    <row r="92" spans="1:18" x14ac:dyDescent="0.25">
      <c r="A92" s="15">
        <v>91</v>
      </c>
      <c r="B92" s="6">
        <v>973</v>
      </c>
      <c r="C92" s="1" t="s">
        <v>193</v>
      </c>
      <c r="D92" s="15" t="s">
        <v>78</v>
      </c>
      <c r="E92" s="1" t="s">
        <v>17</v>
      </c>
      <c r="F92" s="21" t="s">
        <v>20</v>
      </c>
      <c r="G92" s="21"/>
      <c r="H92" s="21"/>
      <c r="I92" s="21"/>
      <c r="J92" s="21"/>
      <c r="K92" s="1" t="s">
        <v>296</v>
      </c>
      <c r="L92" s="1" t="str">
        <f>HYPERLINK("http://dx.doi.org/10.1016/j.nima.2025.170579","http://dx.doi.org/10.1016/j.nima.2025.170579")</f>
        <v>http://dx.doi.org/10.1016/j.nima.2025.170579</v>
      </c>
      <c r="M92" s="1" t="s">
        <v>461</v>
      </c>
      <c r="N92" s="1" t="s">
        <v>555</v>
      </c>
      <c r="O92" s="1" t="s">
        <v>35</v>
      </c>
      <c r="P92" s="1" t="s">
        <v>672</v>
      </c>
      <c r="Q92" s="6" t="s">
        <v>39</v>
      </c>
      <c r="R92" s="6" t="s">
        <v>100</v>
      </c>
    </row>
    <row r="93" spans="1:18" s="7" customFormat="1" x14ac:dyDescent="0.25">
      <c r="A93" s="15">
        <v>92</v>
      </c>
      <c r="B93" s="6">
        <v>974</v>
      </c>
      <c r="C93" s="1" t="s">
        <v>194</v>
      </c>
      <c r="D93" s="15" t="s">
        <v>78</v>
      </c>
      <c r="E93" s="1" t="s">
        <v>17</v>
      </c>
      <c r="F93" s="21" t="s">
        <v>20</v>
      </c>
      <c r="G93" s="21"/>
      <c r="H93" s="21"/>
      <c r="I93" s="21"/>
      <c r="J93" s="21"/>
      <c r="K93" s="1" t="s">
        <v>297</v>
      </c>
      <c r="L93" s="1" t="str">
        <f>HYPERLINK("http://dx.doi.org/10.1016/j.optmat.2025.117284","http://dx.doi.org/10.1016/j.optmat.2025.117284")</f>
        <v>http://dx.doi.org/10.1016/j.optmat.2025.117284</v>
      </c>
      <c r="M93" s="1" t="s">
        <v>462</v>
      </c>
      <c r="N93" s="1" t="s">
        <v>556</v>
      </c>
      <c r="O93" s="1" t="s">
        <v>35</v>
      </c>
      <c r="P93" s="1" t="s">
        <v>673</v>
      </c>
      <c r="Q93" s="6" t="s">
        <v>40</v>
      </c>
      <c r="R93" s="6" t="s">
        <v>674</v>
      </c>
    </row>
    <row r="94" spans="1:18" x14ac:dyDescent="0.25">
      <c r="A94" s="15">
        <v>93</v>
      </c>
      <c r="B94" s="6">
        <v>975</v>
      </c>
      <c r="C94" s="1" t="s">
        <v>195</v>
      </c>
      <c r="D94" s="15" t="s">
        <v>78</v>
      </c>
      <c r="E94" s="1" t="s">
        <v>17</v>
      </c>
      <c r="F94" s="21" t="s">
        <v>34</v>
      </c>
      <c r="G94" s="21"/>
      <c r="H94" s="21"/>
      <c r="I94" s="21"/>
      <c r="J94" s="21"/>
      <c r="K94" s="1" t="s">
        <v>35</v>
      </c>
      <c r="L94" s="1" t="str">
        <f>HYPERLINK("http://dx.doi.org/10.1088/1402-4896/ade7c1","http://dx.doi.org/10.1088/1402-4896/ade7c1")</f>
        <v>http://dx.doi.org/10.1088/1402-4896/ade7c1</v>
      </c>
      <c r="M94" s="1" t="s">
        <v>463</v>
      </c>
      <c r="N94" s="1" t="s">
        <v>557</v>
      </c>
      <c r="O94" s="1" t="s">
        <v>35</v>
      </c>
      <c r="P94" s="1" t="s">
        <v>49</v>
      </c>
      <c r="Q94" s="6" t="s">
        <v>41</v>
      </c>
      <c r="R94" s="6" t="s">
        <v>675</v>
      </c>
    </row>
    <row r="95" spans="1:18" x14ac:dyDescent="0.25">
      <c r="A95" s="15">
        <v>94</v>
      </c>
      <c r="B95" s="6">
        <v>976</v>
      </c>
      <c r="C95" s="1" t="s">
        <v>196</v>
      </c>
      <c r="D95" s="15" t="s">
        <v>78</v>
      </c>
      <c r="E95" s="1" t="s">
        <v>17</v>
      </c>
      <c r="F95" s="21" t="s">
        <v>20</v>
      </c>
      <c r="G95" s="21"/>
      <c r="H95" s="21"/>
      <c r="I95" s="21"/>
      <c r="J95" s="21"/>
      <c r="K95" s="1" t="s">
        <v>298</v>
      </c>
      <c r="L95" s="1" t="str">
        <f>HYPERLINK("http://dx.doi.org/10.1088/1402-4896/ade8af","http://dx.doi.org/10.1088/1402-4896/ade8af")</f>
        <v>http://dx.doi.org/10.1088/1402-4896/ade8af</v>
      </c>
      <c r="M95" s="1" t="s">
        <v>464</v>
      </c>
      <c r="N95" s="1" t="s">
        <v>558</v>
      </c>
      <c r="O95" s="1" t="s">
        <v>35</v>
      </c>
      <c r="P95" s="1" t="s">
        <v>49</v>
      </c>
      <c r="Q95" s="6" t="s">
        <v>41</v>
      </c>
      <c r="R95" s="6" t="s">
        <v>675</v>
      </c>
    </row>
    <row r="96" spans="1:18" x14ac:dyDescent="0.25">
      <c r="A96" s="15">
        <v>95</v>
      </c>
      <c r="B96" s="6">
        <v>977</v>
      </c>
      <c r="C96" s="1" t="s">
        <v>197</v>
      </c>
      <c r="D96" s="15" t="s">
        <v>78</v>
      </c>
      <c r="E96" s="1" t="s">
        <v>17</v>
      </c>
      <c r="F96" s="21" t="s">
        <v>20</v>
      </c>
      <c r="G96" s="21"/>
      <c r="H96" s="21"/>
      <c r="I96" s="21"/>
      <c r="J96" s="21"/>
      <c r="K96" s="1" t="s">
        <v>299</v>
      </c>
      <c r="L96" s="1" t="str">
        <f>HYPERLINK("http://dx.doi.org/10.1103/PhysRevD.111.092006","http://dx.doi.org/10.1103/PhysRevD.111.092006")</f>
        <v>http://dx.doi.org/10.1103/PhysRevD.111.092006</v>
      </c>
      <c r="M96" s="1" t="s">
        <v>465</v>
      </c>
      <c r="N96" s="1" t="s">
        <v>559</v>
      </c>
      <c r="O96" s="1" t="s">
        <v>35</v>
      </c>
      <c r="P96" s="1" t="s">
        <v>66</v>
      </c>
      <c r="Q96" s="6" t="s">
        <v>40</v>
      </c>
      <c r="R96" s="6" t="s">
        <v>101</v>
      </c>
    </row>
    <row r="97" spans="1:18" s="7" customFormat="1" x14ac:dyDescent="0.25">
      <c r="A97" s="15">
        <v>96</v>
      </c>
      <c r="B97" s="6">
        <v>978</v>
      </c>
      <c r="C97" s="1" t="s">
        <v>198</v>
      </c>
      <c r="D97" s="15" t="s">
        <v>78</v>
      </c>
      <c r="E97" s="1" t="s">
        <v>17</v>
      </c>
      <c r="F97" s="21" t="s">
        <v>20</v>
      </c>
      <c r="G97" s="21"/>
      <c r="H97" s="21"/>
      <c r="I97" s="21"/>
      <c r="J97" s="21"/>
      <c r="K97" s="1" t="s">
        <v>300</v>
      </c>
      <c r="L97" s="1" t="str">
        <f>HYPERLINK("http://dx.doi.org/10.1103/PhysRevD.111.092014","http://dx.doi.org/10.1103/PhysRevD.111.092014")</f>
        <v>http://dx.doi.org/10.1103/PhysRevD.111.092014</v>
      </c>
      <c r="M97" s="1" t="s">
        <v>466</v>
      </c>
      <c r="N97" s="1" t="s">
        <v>560</v>
      </c>
      <c r="O97" s="1" t="s">
        <v>35</v>
      </c>
      <c r="P97" s="1" t="s">
        <v>66</v>
      </c>
      <c r="Q97" s="6" t="s">
        <v>40</v>
      </c>
      <c r="R97" s="6" t="s">
        <v>101</v>
      </c>
    </row>
    <row r="98" spans="1:18" s="7" customFormat="1" x14ac:dyDescent="0.25">
      <c r="A98" s="4">
        <v>97</v>
      </c>
      <c r="B98" s="4">
        <v>979</v>
      </c>
      <c r="C98" s="5" t="s">
        <v>199</v>
      </c>
      <c r="D98" s="4" t="s">
        <v>78</v>
      </c>
      <c r="E98" s="5" t="s">
        <v>17</v>
      </c>
      <c r="F98" s="16" t="s">
        <v>20</v>
      </c>
      <c r="G98" s="16" t="s">
        <v>26</v>
      </c>
      <c r="H98" s="16"/>
      <c r="I98" s="19"/>
      <c r="J98" s="19"/>
      <c r="K98" s="5"/>
      <c r="L98" s="10" t="s">
        <v>351</v>
      </c>
      <c r="M98" s="5" t="s">
        <v>467</v>
      </c>
      <c r="N98" s="5"/>
      <c r="O98" s="5"/>
      <c r="P98" s="19" t="s">
        <v>64</v>
      </c>
      <c r="Q98" s="22" t="s">
        <v>40</v>
      </c>
      <c r="R98" s="22" t="s">
        <v>101</v>
      </c>
    </row>
    <row r="99" spans="1:18" s="7" customFormat="1" x14ac:dyDescent="0.25">
      <c r="A99" s="4">
        <v>98</v>
      </c>
      <c r="B99" s="4">
        <v>980</v>
      </c>
      <c r="C99" s="5" t="s">
        <v>200</v>
      </c>
      <c r="D99" s="4" t="s">
        <v>78</v>
      </c>
      <c r="E99" s="5" t="s">
        <v>17</v>
      </c>
      <c r="F99" s="16" t="s">
        <v>20</v>
      </c>
      <c r="G99" s="16"/>
      <c r="H99" s="16"/>
      <c r="I99" s="19"/>
      <c r="J99" s="19"/>
      <c r="K99" s="5"/>
      <c r="L99" s="10" t="s">
        <v>352</v>
      </c>
      <c r="M99" s="5" t="s">
        <v>468</v>
      </c>
      <c r="N99" s="5"/>
      <c r="O99" s="5"/>
      <c r="P99" s="19" t="s">
        <v>64</v>
      </c>
      <c r="Q99" s="22" t="s">
        <v>40</v>
      </c>
      <c r="R99" s="22" t="s">
        <v>101</v>
      </c>
    </row>
    <row r="100" spans="1:18" x14ac:dyDescent="0.25">
      <c r="A100" s="15">
        <v>99</v>
      </c>
      <c r="B100" s="6">
        <v>981</v>
      </c>
      <c r="C100" s="1" t="s">
        <v>201</v>
      </c>
      <c r="D100" s="15" t="s">
        <v>78</v>
      </c>
      <c r="E100" s="1" t="s">
        <v>17</v>
      </c>
      <c r="F100" s="21" t="s">
        <v>20</v>
      </c>
      <c r="G100" s="21"/>
      <c r="H100" s="21"/>
      <c r="I100" s="21"/>
      <c r="J100" s="21"/>
      <c r="K100" s="1" t="s">
        <v>301</v>
      </c>
      <c r="L100" s="1" t="str">
        <f>HYPERLINK("http://dx.doi.org/10.1016/j.physleta.2025.130771","http://dx.doi.org/10.1016/j.physleta.2025.130771")</f>
        <v>http://dx.doi.org/10.1016/j.physleta.2025.130771</v>
      </c>
      <c r="M100" s="1" t="s">
        <v>469</v>
      </c>
      <c r="N100" s="1" t="s">
        <v>561</v>
      </c>
      <c r="O100" s="1" t="s">
        <v>35</v>
      </c>
      <c r="P100" s="1" t="s">
        <v>49</v>
      </c>
      <c r="Q100" s="6" t="s">
        <v>41</v>
      </c>
      <c r="R100" s="6" t="s">
        <v>676</v>
      </c>
    </row>
    <row r="101" spans="1:18" x14ac:dyDescent="0.25">
      <c r="A101" s="4">
        <v>100</v>
      </c>
      <c r="B101" s="4">
        <v>982</v>
      </c>
      <c r="C101" s="5" t="s">
        <v>202</v>
      </c>
      <c r="D101" s="4" t="s">
        <v>78</v>
      </c>
      <c r="E101" s="5" t="s">
        <v>63</v>
      </c>
      <c r="F101" s="16" t="s">
        <v>20</v>
      </c>
      <c r="G101" s="16" t="s">
        <v>26</v>
      </c>
      <c r="H101" s="16"/>
      <c r="I101" s="19"/>
      <c r="J101" s="19"/>
      <c r="K101" s="5"/>
      <c r="L101" s="10" t="s">
        <v>353</v>
      </c>
      <c r="M101" s="5" t="s">
        <v>470</v>
      </c>
      <c r="N101" s="5"/>
      <c r="O101" s="5"/>
      <c r="P101" s="19" t="s">
        <v>76</v>
      </c>
      <c r="Q101" s="22" t="s">
        <v>40</v>
      </c>
      <c r="R101" s="22" t="s">
        <v>77</v>
      </c>
    </row>
    <row r="102" spans="1:18" x14ac:dyDescent="0.25">
      <c r="A102" s="4">
        <v>101</v>
      </c>
      <c r="B102" s="4">
        <v>983</v>
      </c>
      <c r="C102" s="5" t="s">
        <v>203</v>
      </c>
      <c r="D102" s="4" t="s">
        <v>78</v>
      </c>
      <c r="E102" s="5" t="s">
        <v>63</v>
      </c>
      <c r="F102" s="16" t="s">
        <v>20</v>
      </c>
      <c r="G102" s="16" t="s">
        <v>26</v>
      </c>
      <c r="H102" s="16"/>
      <c r="I102" s="19"/>
      <c r="J102" s="19"/>
      <c r="K102" s="5"/>
      <c r="L102" s="10" t="s">
        <v>354</v>
      </c>
      <c r="M102" s="5" t="s">
        <v>471</v>
      </c>
      <c r="N102" s="5"/>
      <c r="O102" s="5"/>
      <c r="P102" s="19" t="s">
        <v>76</v>
      </c>
      <c r="Q102" s="22" t="s">
        <v>40</v>
      </c>
      <c r="R102" s="22" t="s">
        <v>77</v>
      </c>
    </row>
    <row r="103" spans="1:18" x14ac:dyDescent="0.25">
      <c r="A103" s="4">
        <v>102</v>
      </c>
      <c r="B103" s="4">
        <v>984</v>
      </c>
      <c r="C103" s="5" t="s">
        <v>204</v>
      </c>
      <c r="D103" s="4" t="s">
        <v>78</v>
      </c>
      <c r="E103" s="5" t="s">
        <v>63</v>
      </c>
      <c r="F103" s="16" t="s">
        <v>20</v>
      </c>
      <c r="G103" s="16"/>
      <c r="H103" s="16"/>
      <c r="I103" s="19"/>
      <c r="J103" s="19"/>
      <c r="K103" s="5"/>
      <c r="L103" s="10" t="s">
        <v>355</v>
      </c>
      <c r="M103" s="5" t="s">
        <v>472</v>
      </c>
      <c r="N103" s="5"/>
      <c r="O103" s="5"/>
      <c r="P103" s="19" t="s">
        <v>76</v>
      </c>
      <c r="Q103" s="22" t="s">
        <v>40</v>
      </c>
      <c r="R103" s="22" t="s">
        <v>77</v>
      </c>
    </row>
    <row r="104" spans="1:18" s="7" customFormat="1" x14ac:dyDescent="0.25">
      <c r="A104" s="4">
        <v>103</v>
      </c>
      <c r="B104" s="4">
        <v>985</v>
      </c>
      <c r="C104" s="5" t="s">
        <v>205</v>
      </c>
      <c r="D104" s="4" t="s">
        <v>78</v>
      </c>
      <c r="E104" s="5" t="s">
        <v>63</v>
      </c>
      <c r="F104" s="16" t="s">
        <v>20</v>
      </c>
      <c r="G104" s="16"/>
      <c r="H104" s="16"/>
      <c r="I104" s="19"/>
      <c r="J104" s="19"/>
      <c r="K104" s="5"/>
      <c r="L104" s="10" t="s">
        <v>356</v>
      </c>
      <c r="M104" s="5" t="s">
        <v>473</v>
      </c>
      <c r="N104" s="5"/>
      <c r="O104" s="5"/>
      <c r="P104" s="19" t="s">
        <v>76</v>
      </c>
      <c r="Q104" s="22" t="s">
        <v>40</v>
      </c>
      <c r="R104" s="22" t="s">
        <v>77</v>
      </c>
    </row>
    <row r="105" spans="1:18" x14ac:dyDescent="0.25">
      <c r="A105" s="15">
        <v>104</v>
      </c>
      <c r="B105" s="6">
        <v>986</v>
      </c>
      <c r="C105" s="1" t="s">
        <v>206</v>
      </c>
      <c r="D105" s="15" t="s">
        <v>78</v>
      </c>
      <c r="E105" s="1" t="s">
        <v>17</v>
      </c>
      <c r="F105" s="21" t="s">
        <v>53</v>
      </c>
      <c r="G105" s="21"/>
      <c r="H105" s="21"/>
      <c r="I105" s="21"/>
      <c r="J105" s="21"/>
      <c r="K105" s="1" t="s">
        <v>302</v>
      </c>
      <c r="L105" s="1" t="str">
        <f>HYPERLINK("http://dx.doi.org/10.1111/ppl.70379","http://dx.doi.org/10.1111/ppl.70379")</f>
        <v>http://dx.doi.org/10.1111/ppl.70379</v>
      </c>
      <c r="M105" s="1" t="s">
        <v>474</v>
      </c>
      <c r="N105" s="1" t="s">
        <v>562</v>
      </c>
      <c r="O105" s="1" t="s">
        <v>35</v>
      </c>
      <c r="P105" s="1" t="s">
        <v>69</v>
      </c>
      <c r="Q105" s="6" t="s">
        <v>40</v>
      </c>
      <c r="R105" s="6" t="s">
        <v>677</v>
      </c>
    </row>
    <row r="106" spans="1:18" x14ac:dyDescent="0.25">
      <c r="A106" s="15">
        <v>105</v>
      </c>
      <c r="B106" s="6">
        <v>987</v>
      </c>
      <c r="C106" s="1" t="s">
        <v>207</v>
      </c>
      <c r="D106" s="15" t="s">
        <v>78</v>
      </c>
      <c r="E106" s="1" t="s">
        <v>17</v>
      </c>
      <c r="F106" s="21" t="s">
        <v>53</v>
      </c>
      <c r="G106" s="21"/>
      <c r="H106" s="21"/>
      <c r="I106" s="21"/>
      <c r="J106" s="21"/>
      <c r="K106" s="1" t="s">
        <v>303</v>
      </c>
      <c r="L106" s="1" t="str">
        <f>HYPERLINK("http://dx.doi.org/10.1111/ppl.70365","http://dx.doi.org/10.1111/ppl.70365")</f>
        <v>http://dx.doi.org/10.1111/ppl.70365</v>
      </c>
      <c r="M106" s="1" t="s">
        <v>475</v>
      </c>
      <c r="N106" s="1" t="s">
        <v>563</v>
      </c>
      <c r="O106" s="1" t="s">
        <v>35</v>
      </c>
      <c r="P106" s="1" t="s">
        <v>69</v>
      </c>
      <c r="Q106" s="6" t="s">
        <v>40</v>
      </c>
      <c r="R106" s="6" t="s">
        <v>677</v>
      </c>
    </row>
    <row r="107" spans="1:18" x14ac:dyDescent="0.25">
      <c r="A107" s="4">
        <v>106</v>
      </c>
      <c r="B107" s="4">
        <v>988</v>
      </c>
      <c r="C107" s="5" t="s">
        <v>208</v>
      </c>
      <c r="D107" s="4" t="s">
        <v>78</v>
      </c>
      <c r="E107" s="5" t="s">
        <v>17</v>
      </c>
      <c r="F107" s="16" t="s">
        <v>48</v>
      </c>
      <c r="G107" s="16"/>
      <c r="H107" s="16"/>
      <c r="I107" s="19"/>
      <c r="J107" s="19"/>
      <c r="K107" s="5" t="s">
        <v>304</v>
      </c>
      <c r="L107" s="10" t="s">
        <v>357</v>
      </c>
      <c r="M107" s="5" t="s">
        <v>476</v>
      </c>
      <c r="N107" s="5"/>
      <c r="O107" s="5"/>
      <c r="P107" s="19" t="s">
        <v>69</v>
      </c>
      <c r="Q107" s="22" t="s">
        <v>40</v>
      </c>
      <c r="R107" s="22" t="s">
        <v>678</v>
      </c>
    </row>
    <row r="108" spans="1:18" x14ac:dyDescent="0.25">
      <c r="A108" s="15">
        <v>107</v>
      </c>
      <c r="B108" s="15">
        <v>989</v>
      </c>
      <c r="C108" s="18" t="s">
        <v>209</v>
      </c>
      <c r="D108" s="15" t="s">
        <v>78</v>
      </c>
      <c r="E108" s="1" t="s">
        <v>17</v>
      </c>
      <c r="F108" s="21" t="s">
        <v>30</v>
      </c>
      <c r="G108" s="21"/>
      <c r="H108" s="21"/>
      <c r="I108" s="21"/>
      <c r="J108" s="21"/>
      <c r="K108" s="1" t="s">
        <v>305</v>
      </c>
      <c r="L108" s="1" t="str">
        <f>HYPERLINK("http://dx.doi.org/10.1094/PHYTOFR-06-24-0070-FI","http://dx.doi.org/10.1094/PHYTOFR-06-24-0070-FI")</f>
        <v>http://dx.doi.org/10.1094/PHYTOFR-06-24-0070-FI</v>
      </c>
      <c r="M108" s="1" t="s">
        <v>477</v>
      </c>
      <c r="N108" s="1" t="s">
        <v>564</v>
      </c>
      <c r="O108" s="1" t="s">
        <v>36</v>
      </c>
      <c r="P108" s="1" t="s">
        <v>69</v>
      </c>
      <c r="Q108" s="6" t="s">
        <v>39</v>
      </c>
      <c r="R108" s="6" t="s">
        <v>679</v>
      </c>
    </row>
    <row r="109" spans="1:18" x14ac:dyDescent="0.25">
      <c r="A109" s="15">
        <v>108</v>
      </c>
      <c r="B109" s="6">
        <v>990</v>
      </c>
      <c r="C109" s="1" t="s">
        <v>210</v>
      </c>
      <c r="D109" s="15" t="s">
        <v>78</v>
      </c>
      <c r="E109" s="1" t="s">
        <v>17</v>
      </c>
      <c r="F109" s="21" t="s">
        <v>53</v>
      </c>
      <c r="G109" s="21"/>
      <c r="H109" s="21"/>
      <c r="I109" s="21"/>
      <c r="J109" s="21"/>
      <c r="K109" s="1" t="s">
        <v>306</v>
      </c>
      <c r="L109" s="1" t="str">
        <f>HYPERLINK("http://dx.doi.org/10.1111/tpj.70299","http://dx.doi.org/10.1111/tpj.70299")</f>
        <v>http://dx.doi.org/10.1111/tpj.70299</v>
      </c>
      <c r="M109" s="1" t="s">
        <v>478</v>
      </c>
      <c r="N109" s="1" t="s">
        <v>565</v>
      </c>
      <c r="O109" s="1" t="s">
        <v>35</v>
      </c>
      <c r="P109" s="1" t="s">
        <v>69</v>
      </c>
      <c r="Q109" s="6" t="s">
        <v>40</v>
      </c>
      <c r="R109" s="6" t="s">
        <v>680</v>
      </c>
    </row>
    <row r="110" spans="1:18" s="7" customFormat="1" x14ac:dyDescent="0.25">
      <c r="A110" s="15">
        <v>109</v>
      </c>
      <c r="B110" s="6">
        <v>991</v>
      </c>
      <c r="C110" s="1" t="s">
        <v>211</v>
      </c>
      <c r="D110" s="15" t="s">
        <v>78</v>
      </c>
      <c r="E110" s="1" t="s">
        <v>17</v>
      </c>
      <c r="F110" s="21" t="s">
        <v>53</v>
      </c>
      <c r="G110" s="21"/>
      <c r="H110" s="21"/>
      <c r="I110" s="21"/>
      <c r="J110" s="21"/>
      <c r="K110" s="1" t="s">
        <v>307</v>
      </c>
      <c r="L110" s="1" t="str">
        <f>HYPERLINK("http://dx.doi.org/10.1111/tpj.70309","http://dx.doi.org/10.1111/tpj.70309")</f>
        <v>http://dx.doi.org/10.1111/tpj.70309</v>
      </c>
      <c r="M110" s="1" t="s">
        <v>479</v>
      </c>
      <c r="N110" s="1" t="s">
        <v>566</v>
      </c>
      <c r="O110" s="1" t="s">
        <v>35</v>
      </c>
      <c r="P110" s="1" t="s">
        <v>69</v>
      </c>
      <c r="Q110" s="6" t="s">
        <v>40</v>
      </c>
      <c r="R110" s="6" t="s">
        <v>680</v>
      </c>
    </row>
    <row r="111" spans="1:18" s="7" customFormat="1" x14ac:dyDescent="0.25">
      <c r="A111" s="15">
        <v>110</v>
      </c>
      <c r="B111" s="6">
        <v>992</v>
      </c>
      <c r="C111" s="1" t="s">
        <v>212</v>
      </c>
      <c r="D111" s="15" t="s">
        <v>78</v>
      </c>
      <c r="E111" s="1" t="s">
        <v>17</v>
      </c>
      <c r="F111" s="21" t="s">
        <v>231</v>
      </c>
      <c r="G111" s="21" t="s">
        <v>72</v>
      </c>
      <c r="H111" s="21"/>
      <c r="I111" s="21"/>
      <c r="J111" s="21"/>
      <c r="K111" s="1" t="s">
        <v>308</v>
      </c>
      <c r="L111" s="1" t="str">
        <f>HYPERLINK("http://dx.doi.org/10.1371/journal.pone.0325067","http://dx.doi.org/10.1371/journal.pone.0325067")</f>
        <v>http://dx.doi.org/10.1371/journal.pone.0325067</v>
      </c>
      <c r="M111" s="1" t="s">
        <v>480</v>
      </c>
      <c r="N111" s="1" t="s">
        <v>567</v>
      </c>
      <c r="O111" s="1" t="s">
        <v>35</v>
      </c>
      <c r="P111" s="1" t="s">
        <v>58</v>
      </c>
      <c r="Q111" s="6" t="s">
        <v>41</v>
      </c>
      <c r="R111" s="6" t="s">
        <v>70</v>
      </c>
    </row>
    <row r="112" spans="1:18" x14ac:dyDescent="0.25">
      <c r="A112" s="15">
        <v>111</v>
      </c>
      <c r="B112" s="6">
        <v>993</v>
      </c>
      <c r="C112" s="1" t="s">
        <v>213</v>
      </c>
      <c r="D112" s="15" t="s">
        <v>78</v>
      </c>
      <c r="E112" s="1" t="s">
        <v>17</v>
      </c>
      <c r="F112" s="21" t="s">
        <v>23</v>
      </c>
      <c r="G112" s="21"/>
      <c r="H112" s="21"/>
      <c r="I112" s="21"/>
      <c r="J112" s="21"/>
      <c r="K112" s="1" t="s">
        <v>309</v>
      </c>
      <c r="L112" s="1" t="str">
        <f>HYPERLINK("http://dx.doi.org/10.1371/journal.pone.0325564","http://dx.doi.org/10.1371/journal.pone.0325564")</f>
        <v>http://dx.doi.org/10.1371/journal.pone.0325564</v>
      </c>
      <c r="M112" s="1" t="s">
        <v>481</v>
      </c>
      <c r="N112" s="1" t="s">
        <v>568</v>
      </c>
      <c r="O112" s="1" t="s">
        <v>35</v>
      </c>
      <c r="P112" s="1" t="s">
        <v>58</v>
      </c>
      <c r="Q112" s="6" t="s">
        <v>41</v>
      </c>
      <c r="R112" s="6" t="s">
        <v>70</v>
      </c>
    </row>
    <row r="113" spans="1:18" x14ac:dyDescent="0.25">
      <c r="A113" s="4">
        <v>112</v>
      </c>
      <c r="B113" s="4">
        <v>994</v>
      </c>
      <c r="C113" s="5" t="s">
        <v>214</v>
      </c>
      <c r="D113" s="4" t="s">
        <v>78</v>
      </c>
      <c r="E113" s="5" t="s">
        <v>18</v>
      </c>
      <c r="F113" s="16" t="s">
        <v>29</v>
      </c>
      <c r="G113" s="16"/>
      <c r="H113" s="16"/>
      <c r="I113" s="19"/>
      <c r="J113" s="19"/>
      <c r="K113" s="5" t="s">
        <v>310</v>
      </c>
      <c r="L113" s="10" t="s">
        <v>358</v>
      </c>
      <c r="M113" s="5"/>
      <c r="N113" s="5"/>
      <c r="O113" s="5"/>
      <c r="P113" s="5"/>
      <c r="Q113" s="22" t="s">
        <v>38</v>
      </c>
      <c r="R113" s="4"/>
    </row>
    <row r="114" spans="1:18" x14ac:dyDescent="0.25">
      <c r="A114" s="4">
        <v>113</v>
      </c>
      <c r="B114" s="4">
        <v>995</v>
      </c>
      <c r="C114" s="5" t="s">
        <v>215</v>
      </c>
      <c r="D114" s="4" t="s">
        <v>78</v>
      </c>
      <c r="E114" s="5" t="s">
        <v>80</v>
      </c>
      <c r="F114" s="16" t="s">
        <v>67</v>
      </c>
      <c r="G114" s="16"/>
      <c r="H114" s="16"/>
      <c r="I114" s="19"/>
      <c r="J114" s="19"/>
      <c r="K114" s="5"/>
      <c r="L114" s="10" t="s">
        <v>358</v>
      </c>
      <c r="M114" s="5"/>
      <c r="N114" s="5"/>
      <c r="O114" s="5"/>
      <c r="P114" s="5"/>
      <c r="Q114" s="22" t="s">
        <v>38</v>
      </c>
      <c r="R114" s="4"/>
    </row>
    <row r="115" spans="1:18" x14ac:dyDescent="0.25">
      <c r="A115" s="4">
        <v>114</v>
      </c>
      <c r="B115" s="4">
        <v>996</v>
      </c>
      <c r="C115" s="5" t="s">
        <v>216</v>
      </c>
      <c r="D115" s="4" t="s">
        <v>78</v>
      </c>
      <c r="E115" s="5" t="s">
        <v>80</v>
      </c>
      <c r="F115" s="16" t="s">
        <v>67</v>
      </c>
      <c r="G115" s="16"/>
      <c r="H115" s="16"/>
      <c r="I115" s="19"/>
      <c r="J115" s="19"/>
      <c r="K115" s="5"/>
      <c r="L115" s="10" t="s">
        <v>358</v>
      </c>
      <c r="M115" s="5"/>
      <c r="N115" s="5"/>
      <c r="O115" s="5"/>
      <c r="P115" s="5"/>
      <c r="Q115" s="22" t="s">
        <v>38</v>
      </c>
      <c r="R115" s="4"/>
    </row>
    <row r="116" spans="1:18" x14ac:dyDescent="0.25">
      <c r="A116" s="4">
        <v>115</v>
      </c>
      <c r="B116" s="4">
        <v>997</v>
      </c>
      <c r="C116" s="5" t="s">
        <v>217</v>
      </c>
      <c r="D116" s="4" t="s">
        <v>78</v>
      </c>
      <c r="E116" s="5" t="s">
        <v>17</v>
      </c>
      <c r="F116" s="16" t="s">
        <v>32</v>
      </c>
      <c r="G116" s="20"/>
      <c r="H116" s="20"/>
      <c r="I116" s="5"/>
      <c r="J116" s="5"/>
      <c r="K116" s="5"/>
      <c r="L116" s="10" t="s">
        <v>359</v>
      </c>
      <c r="M116" s="5"/>
      <c r="N116" s="5"/>
      <c r="O116" s="5"/>
      <c r="P116" s="5"/>
      <c r="Q116" s="22" t="s">
        <v>38</v>
      </c>
      <c r="R116" s="4"/>
    </row>
    <row r="117" spans="1:18" x14ac:dyDescent="0.25">
      <c r="A117" s="15">
        <v>116</v>
      </c>
      <c r="B117" s="6">
        <v>998</v>
      </c>
      <c r="C117" s="1" t="s">
        <v>218</v>
      </c>
      <c r="D117" s="15" t="s">
        <v>78</v>
      </c>
      <c r="E117" s="1" t="s">
        <v>17</v>
      </c>
      <c r="F117" s="21" t="s">
        <v>72</v>
      </c>
      <c r="G117" s="21"/>
      <c r="H117" s="21"/>
      <c r="I117" s="21"/>
      <c r="J117" s="21"/>
      <c r="K117" s="1" t="s">
        <v>311</v>
      </c>
      <c r="L117" s="1" t="str">
        <f>HYPERLINK("http://dx.doi.org/10.1039/d5ra01365h","http://dx.doi.org/10.1039/d5ra01365h")</f>
        <v>http://dx.doi.org/10.1039/d5ra01365h</v>
      </c>
      <c r="M117" s="1" t="s">
        <v>482</v>
      </c>
      <c r="N117" s="1" t="s">
        <v>569</v>
      </c>
      <c r="O117" s="1" t="s">
        <v>35</v>
      </c>
      <c r="P117" s="1" t="s">
        <v>50</v>
      </c>
      <c r="Q117" s="6" t="s">
        <v>41</v>
      </c>
      <c r="R117" s="6" t="s">
        <v>681</v>
      </c>
    </row>
    <row r="118" spans="1:18" x14ac:dyDescent="0.25">
      <c r="A118" s="15">
        <v>117</v>
      </c>
      <c r="B118" s="6">
        <v>999</v>
      </c>
      <c r="C118" s="1" t="s">
        <v>219</v>
      </c>
      <c r="D118" s="15" t="s">
        <v>78</v>
      </c>
      <c r="E118" s="1" t="s">
        <v>17</v>
      </c>
      <c r="F118" s="21" t="s">
        <v>81</v>
      </c>
      <c r="G118" s="21"/>
      <c r="H118" s="21"/>
      <c r="I118" s="21"/>
      <c r="J118" s="21"/>
      <c r="K118" s="1" t="s">
        <v>35</v>
      </c>
      <c r="L118" s="1" t="str">
        <f>HYPERLINK("http://dx.doi.org/10.3390/s25134171","http://dx.doi.org/10.3390/s25134171")</f>
        <v>http://dx.doi.org/10.3390/s25134171</v>
      </c>
      <c r="M118" s="1" t="s">
        <v>483</v>
      </c>
      <c r="N118" s="1" t="s">
        <v>570</v>
      </c>
      <c r="O118" s="1" t="s">
        <v>35</v>
      </c>
      <c r="P118" s="1" t="s">
        <v>682</v>
      </c>
      <c r="Q118" s="6" t="s">
        <v>41</v>
      </c>
      <c r="R118" s="6" t="s">
        <v>102</v>
      </c>
    </row>
    <row r="119" spans="1:18" x14ac:dyDescent="0.25">
      <c r="A119" s="4">
        <v>118</v>
      </c>
      <c r="B119" s="4">
        <v>1000</v>
      </c>
      <c r="C119" s="5" t="s">
        <v>220</v>
      </c>
      <c r="D119" s="4" t="s">
        <v>78</v>
      </c>
      <c r="E119" s="5" t="s">
        <v>17</v>
      </c>
      <c r="F119" s="16" t="s">
        <v>26</v>
      </c>
      <c r="G119" s="20"/>
      <c r="H119" s="20"/>
      <c r="I119" s="5"/>
      <c r="J119" s="5"/>
      <c r="K119" s="5" t="s">
        <v>312</v>
      </c>
      <c r="L119" s="10" t="s">
        <v>360</v>
      </c>
      <c r="M119" s="5" t="s">
        <v>484</v>
      </c>
      <c r="N119" s="5"/>
      <c r="O119" s="5"/>
      <c r="P119" s="19" t="s">
        <v>683</v>
      </c>
      <c r="Q119" s="22" t="s">
        <v>39</v>
      </c>
      <c r="R119" s="22" t="s">
        <v>684</v>
      </c>
    </row>
    <row r="120" spans="1:18" x14ac:dyDescent="0.25">
      <c r="A120" s="15">
        <v>119</v>
      </c>
      <c r="B120" s="6">
        <v>1001</v>
      </c>
      <c r="C120" s="1" t="s">
        <v>221</v>
      </c>
      <c r="D120" s="15" t="s">
        <v>78</v>
      </c>
      <c r="E120" s="1" t="s">
        <v>17</v>
      </c>
      <c r="F120" s="21" t="s">
        <v>24</v>
      </c>
      <c r="G120" s="21"/>
      <c r="H120" s="21"/>
      <c r="I120" s="21"/>
      <c r="J120" s="21"/>
      <c r="K120" s="1" t="s">
        <v>313</v>
      </c>
      <c r="L120" s="1" t="str">
        <f>HYPERLINK("http://dx.doi.org/10.1177/15330338251342867","http://dx.doi.org/10.1177/15330338251342867")</f>
        <v>http://dx.doi.org/10.1177/15330338251342867</v>
      </c>
      <c r="M120" s="1" t="s">
        <v>485</v>
      </c>
      <c r="N120" s="1" t="s">
        <v>571</v>
      </c>
      <c r="O120" s="1" t="s">
        <v>35</v>
      </c>
      <c r="P120" s="1" t="s">
        <v>661</v>
      </c>
      <c r="Q120" s="6" t="s">
        <v>39</v>
      </c>
      <c r="R120" s="6" t="s">
        <v>685</v>
      </c>
    </row>
    <row r="121" spans="1:18" x14ac:dyDescent="0.25">
      <c r="A121" s="15">
        <v>120</v>
      </c>
      <c r="B121" s="6">
        <v>1002</v>
      </c>
      <c r="C121" s="1" t="s">
        <v>222</v>
      </c>
      <c r="D121" s="15" t="s">
        <v>78</v>
      </c>
      <c r="E121" s="1" t="s">
        <v>17</v>
      </c>
      <c r="F121" s="21" t="s">
        <v>19</v>
      </c>
      <c r="G121" s="21"/>
      <c r="H121" s="21"/>
      <c r="I121" s="21"/>
      <c r="J121" s="21"/>
      <c r="K121" s="1" t="s">
        <v>35</v>
      </c>
      <c r="L121" s="1" t="str">
        <f>HYPERLINK("http://dx.doi.org/10.1007/s11750-024-00693-9","http://dx.doi.org/10.1007/s11750-024-00693-9")</f>
        <v>http://dx.doi.org/10.1007/s11750-024-00693-9</v>
      </c>
      <c r="M121" s="1" t="s">
        <v>486</v>
      </c>
      <c r="N121" s="1" t="s">
        <v>572</v>
      </c>
      <c r="O121" s="1" t="s">
        <v>47</v>
      </c>
      <c r="P121" s="1" t="s">
        <v>686</v>
      </c>
      <c r="Q121" s="6" t="s">
        <v>37</v>
      </c>
      <c r="R121" s="6" t="s">
        <v>687</v>
      </c>
    </row>
    <row r="122" spans="1:18" x14ac:dyDescent="0.25">
      <c r="A122" s="15">
        <v>121</v>
      </c>
      <c r="B122" s="6">
        <v>1003</v>
      </c>
      <c r="C122" s="1" t="s">
        <v>223</v>
      </c>
      <c r="D122" s="15" t="s">
        <v>78</v>
      </c>
      <c r="E122" s="1" t="s">
        <v>17</v>
      </c>
      <c r="F122" s="21" t="s">
        <v>31</v>
      </c>
      <c r="G122" s="21"/>
      <c r="H122" s="21"/>
      <c r="I122" s="21"/>
      <c r="J122" s="21"/>
      <c r="K122" s="1" t="s">
        <v>314</v>
      </c>
      <c r="L122" s="1" t="str">
        <f>HYPERLINK("http://dx.doi.org/10.1177/01423312241276074","http://dx.doi.org/10.1177/01423312241276074")</f>
        <v>http://dx.doi.org/10.1177/01423312241276074</v>
      </c>
      <c r="M122" s="1" t="s">
        <v>487</v>
      </c>
      <c r="N122" s="1" t="s">
        <v>573</v>
      </c>
      <c r="O122" s="1" t="s">
        <v>35</v>
      </c>
      <c r="P122" s="1" t="s">
        <v>688</v>
      </c>
      <c r="Q122" s="6" t="s">
        <v>39</v>
      </c>
      <c r="R122" s="6" t="s">
        <v>689</v>
      </c>
    </row>
    <row r="123" spans="1:18" x14ac:dyDescent="0.25">
      <c r="A123" s="15">
        <v>122</v>
      </c>
      <c r="B123" s="6">
        <v>1004</v>
      </c>
      <c r="C123" s="1" t="s">
        <v>224</v>
      </c>
      <c r="D123" s="15" t="s">
        <v>78</v>
      </c>
      <c r="E123" s="1" t="s">
        <v>17</v>
      </c>
      <c r="F123" s="21" t="s">
        <v>23</v>
      </c>
      <c r="G123" s="21"/>
      <c r="H123" s="21"/>
      <c r="I123" s="21"/>
      <c r="J123" s="21"/>
      <c r="K123" s="1" t="s">
        <v>315</v>
      </c>
      <c r="L123" s="1" t="str">
        <f>HYPERLINK("http://dx.doi.org/10.22201/fmvz.24486760e.2025.1377","http://dx.doi.org/10.22201/fmvz.24486760e.2025.1377")</f>
        <v>http://dx.doi.org/10.22201/fmvz.24486760e.2025.1377</v>
      </c>
      <c r="M123" s="1" t="s">
        <v>488</v>
      </c>
      <c r="N123" s="1" t="s">
        <v>574</v>
      </c>
      <c r="O123" s="1" t="s">
        <v>35</v>
      </c>
      <c r="P123" s="1" t="s">
        <v>690</v>
      </c>
      <c r="Q123" s="6" t="s">
        <v>37</v>
      </c>
      <c r="R123" s="6" t="s">
        <v>691</v>
      </c>
    </row>
    <row r="124" spans="1:18" x14ac:dyDescent="0.25">
      <c r="A124" s="4">
        <v>123</v>
      </c>
      <c r="B124" s="4">
        <v>1005</v>
      </c>
      <c r="C124" s="5" t="s">
        <v>225</v>
      </c>
      <c r="D124" s="4" t="s">
        <v>78</v>
      </c>
      <c r="E124" s="5" t="s">
        <v>17</v>
      </c>
      <c r="F124" s="16" t="s">
        <v>32</v>
      </c>
      <c r="G124" s="20"/>
      <c r="H124" s="20"/>
      <c r="I124" s="5"/>
      <c r="J124" s="5"/>
      <c r="K124" s="5"/>
      <c r="L124" s="10" t="s">
        <v>361</v>
      </c>
      <c r="M124" s="5" t="s">
        <v>489</v>
      </c>
      <c r="N124" s="5"/>
      <c r="O124" s="5"/>
      <c r="P124" s="19" t="s">
        <v>75</v>
      </c>
      <c r="Q124" s="22" t="s">
        <v>37</v>
      </c>
      <c r="R124" s="22" t="s">
        <v>692</v>
      </c>
    </row>
    <row r="125" spans="1:18" x14ac:dyDescent="0.25">
      <c r="A125" s="4">
        <v>124</v>
      </c>
      <c r="B125" s="4">
        <v>1006</v>
      </c>
      <c r="C125" s="5" t="s">
        <v>226</v>
      </c>
      <c r="D125" s="4" t="s">
        <v>78</v>
      </c>
      <c r="E125" s="5" t="s">
        <v>17</v>
      </c>
      <c r="F125" s="16" t="s">
        <v>46</v>
      </c>
      <c r="G125" s="20" t="s">
        <v>30</v>
      </c>
      <c r="H125" s="20" t="s">
        <v>28</v>
      </c>
      <c r="I125" s="20" t="s">
        <v>27</v>
      </c>
      <c r="J125" s="5"/>
      <c r="K125" s="5" t="s">
        <v>316</v>
      </c>
      <c r="L125" s="10" t="s">
        <v>362</v>
      </c>
      <c r="M125" s="5" t="s">
        <v>490</v>
      </c>
      <c r="N125" s="5"/>
      <c r="O125" s="5"/>
      <c r="P125" s="20" t="s">
        <v>693</v>
      </c>
      <c r="Q125" s="22" t="s">
        <v>41</v>
      </c>
      <c r="R125" s="22" t="s">
        <v>694</v>
      </c>
    </row>
    <row r="126" spans="1:18" x14ac:dyDescent="0.25">
      <c r="A126" s="15">
        <v>125</v>
      </c>
      <c r="B126" s="6">
        <v>1007</v>
      </c>
      <c r="C126" s="1" t="s">
        <v>711</v>
      </c>
      <c r="D126" s="31" t="s">
        <v>712</v>
      </c>
      <c r="E126" s="1" t="s">
        <v>57</v>
      </c>
      <c r="F126" s="30" t="s">
        <v>19</v>
      </c>
      <c r="G126" s="30"/>
      <c r="H126" s="30"/>
      <c r="I126" s="30"/>
      <c r="J126" s="1"/>
      <c r="K126" s="1" t="s">
        <v>713</v>
      </c>
      <c r="L126" s="8" t="s">
        <v>714</v>
      </c>
      <c r="M126" s="1" t="s">
        <v>715</v>
      </c>
      <c r="N126" s="1" t="s">
        <v>716</v>
      </c>
      <c r="O126" s="1" t="s">
        <v>35</v>
      </c>
      <c r="P126" s="1" t="s">
        <v>717</v>
      </c>
      <c r="Q126" s="6" t="s">
        <v>37</v>
      </c>
      <c r="R126" s="6" t="s">
        <v>692</v>
      </c>
    </row>
    <row r="127" spans="1:18" x14ac:dyDescent="0.25">
      <c r="A127" s="15">
        <v>126</v>
      </c>
      <c r="B127" s="6">
        <v>1008</v>
      </c>
      <c r="C127" s="1" t="s">
        <v>718</v>
      </c>
      <c r="D127" s="31" t="s">
        <v>712</v>
      </c>
      <c r="E127" s="1" t="s">
        <v>17</v>
      </c>
      <c r="F127" s="30" t="s">
        <v>26</v>
      </c>
      <c r="G127" s="30"/>
      <c r="H127" s="30"/>
      <c r="I127" s="30"/>
      <c r="J127" s="1"/>
      <c r="K127" s="1" t="s">
        <v>719</v>
      </c>
      <c r="L127" s="8" t="s">
        <v>720</v>
      </c>
      <c r="M127" s="1" t="s">
        <v>721</v>
      </c>
      <c r="N127" s="1" t="s">
        <v>722</v>
      </c>
      <c r="O127" s="1" t="s">
        <v>723</v>
      </c>
      <c r="P127" s="1" t="s">
        <v>50</v>
      </c>
      <c r="Q127" s="6" t="s">
        <v>41</v>
      </c>
      <c r="R127" s="6" t="s">
        <v>575</v>
      </c>
    </row>
    <row r="128" spans="1:18" x14ac:dyDescent="0.25">
      <c r="A128" s="15">
        <v>127</v>
      </c>
      <c r="B128" s="6">
        <v>1009</v>
      </c>
      <c r="C128" s="1" t="s">
        <v>724</v>
      </c>
      <c r="D128" s="31" t="s">
        <v>712</v>
      </c>
      <c r="E128" s="1" t="s">
        <v>17</v>
      </c>
      <c r="F128" s="30" t="s">
        <v>32</v>
      </c>
      <c r="G128" s="30"/>
      <c r="H128" s="30"/>
      <c r="I128" s="30"/>
      <c r="J128" s="1"/>
      <c r="K128" s="1" t="s">
        <v>35</v>
      </c>
      <c r="L128" s="8" t="s">
        <v>725</v>
      </c>
      <c r="M128" s="1" t="s">
        <v>726</v>
      </c>
      <c r="N128" s="1" t="s">
        <v>727</v>
      </c>
      <c r="O128" s="1" t="s">
        <v>35</v>
      </c>
      <c r="P128" s="1" t="s">
        <v>728</v>
      </c>
      <c r="Q128" s="27" t="s">
        <v>40</v>
      </c>
      <c r="R128" s="27" t="s">
        <v>729</v>
      </c>
    </row>
    <row r="129" spans="1:18" x14ac:dyDescent="0.25">
      <c r="A129" s="15">
        <v>128</v>
      </c>
      <c r="B129" s="6">
        <v>1010</v>
      </c>
      <c r="C129" s="1" t="s">
        <v>730</v>
      </c>
      <c r="D129" s="31" t="s">
        <v>712</v>
      </c>
      <c r="E129" s="1" t="s">
        <v>17</v>
      </c>
      <c r="F129" s="30" t="s">
        <v>82</v>
      </c>
      <c r="G129" s="30"/>
      <c r="H129" s="30"/>
      <c r="I129" s="30"/>
      <c r="J129" s="1"/>
      <c r="K129" s="1" t="s">
        <v>731</v>
      </c>
      <c r="L129" s="8" t="s">
        <v>732</v>
      </c>
      <c r="M129" s="1" t="s">
        <v>733</v>
      </c>
      <c r="N129" s="1" t="s">
        <v>734</v>
      </c>
      <c r="O129" s="1" t="s">
        <v>47</v>
      </c>
      <c r="P129" s="1" t="s">
        <v>735</v>
      </c>
      <c r="Q129" s="6" t="s">
        <v>40</v>
      </c>
      <c r="R129" s="6" t="s">
        <v>736</v>
      </c>
    </row>
    <row r="130" spans="1:18" x14ac:dyDescent="0.25">
      <c r="A130" s="15">
        <v>129</v>
      </c>
      <c r="B130" s="6">
        <v>1011</v>
      </c>
      <c r="C130" s="1" t="s">
        <v>737</v>
      </c>
      <c r="D130" s="31" t="s">
        <v>712</v>
      </c>
      <c r="E130" s="1" t="s">
        <v>17</v>
      </c>
      <c r="F130" s="30" t="s">
        <v>26</v>
      </c>
      <c r="G130" s="30"/>
      <c r="H130" s="30"/>
      <c r="I130" s="30"/>
      <c r="J130" s="1"/>
      <c r="K130" s="1" t="s">
        <v>738</v>
      </c>
      <c r="L130" s="8" t="s">
        <v>739</v>
      </c>
      <c r="M130" s="1" t="s">
        <v>740</v>
      </c>
      <c r="N130" s="1" t="s">
        <v>741</v>
      </c>
      <c r="O130" s="1" t="s">
        <v>35</v>
      </c>
      <c r="P130" s="1" t="s">
        <v>742</v>
      </c>
      <c r="Q130" s="6" t="s">
        <v>38</v>
      </c>
      <c r="R130" s="6"/>
    </row>
    <row r="131" spans="1:18" x14ac:dyDescent="0.25">
      <c r="A131" s="15">
        <v>130</v>
      </c>
      <c r="B131" s="6">
        <v>1012</v>
      </c>
      <c r="C131" s="1" t="s">
        <v>743</v>
      </c>
      <c r="D131" s="31" t="s">
        <v>712</v>
      </c>
      <c r="E131" s="1" t="s">
        <v>17</v>
      </c>
      <c r="F131" s="30" t="s">
        <v>65</v>
      </c>
      <c r="G131" s="30"/>
      <c r="H131" s="30"/>
      <c r="I131" s="30"/>
      <c r="J131" s="1"/>
      <c r="K131" s="1" t="s">
        <v>744</v>
      </c>
      <c r="L131" s="8" t="s">
        <v>745</v>
      </c>
      <c r="M131" s="1" t="s">
        <v>746</v>
      </c>
      <c r="N131" s="1" t="s">
        <v>747</v>
      </c>
      <c r="O131" s="1" t="s">
        <v>36</v>
      </c>
      <c r="P131" s="1" t="s">
        <v>748</v>
      </c>
      <c r="Q131" s="6" t="s">
        <v>41</v>
      </c>
      <c r="R131" s="6" t="s">
        <v>749</v>
      </c>
    </row>
    <row r="132" spans="1:18" x14ac:dyDescent="0.25">
      <c r="A132" s="15">
        <v>131</v>
      </c>
      <c r="B132" s="6">
        <v>1013</v>
      </c>
      <c r="C132" s="1" t="s">
        <v>750</v>
      </c>
      <c r="D132" s="31" t="s">
        <v>712</v>
      </c>
      <c r="E132" s="1" t="s">
        <v>17</v>
      </c>
      <c r="F132" s="30" t="s">
        <v>229</v>
      </c>
      <c r="G132" s="30"/>
      <c r="H132" s="30"/>
      <c r="I132" s="30"/>
      <c r="J132" s="1"/>
      <c r="K132" s="1" t="s">
        <v>751</v>
      </c>
      <c r="L132" s="8" t="s">
        <v>752</v>
      </c>
      <c r="M132" s="1" t="s">
        <v>753</v>
      </c>
      <c r="N132" s="1" t="s">
        <v>754</v>
      </c>
      <c r="O132" s="1" t="s">
        <v>35</v>
      </c>
      <c r="P132" s="1" t="s">
        <v>755</v>
      </c>
      <c r="Q132" s="6" t="s">
        <v>39</v>
      </c>
      <c r="R132" s="6" t="s">
        <v>756</v>
      </c>
    </row>
    <row r="133" spans="1:18" x14ac:dyDescent="0.25">
      <c r="A133" s="15">
        <v>132</v>
      </c>
      <c r="B133" s="6">
        <v>1014</v>
      </c>
      <c r="C133" s="1" t="s">
        <v>757</v>
      </c>
      <c r="D133" s="31" t="s">
        <v>712</v>
      </c>
      <c r="E133" s="1" t="s">
        <v>17</v>
      </c>
      <c r="F133" s="30" t="s">
        <v>20</v>
      </c>
      <c r="G133" s="30"/>
      <c r="H133" s="30"/>
      <c r="I133" s="30"/>
      <c r="J133" s="1"/>
      <c r="K133" s="1" t="s">
        <v>758</v>
      </c>
      <c r="L133" s="8" t="s">
        <v>759</v>
      </c>
      <c r="M133" s="1" t="s">
        <v>760</v>
      </c>
      <c r="N133" s="1" t="s">
        <v>761</v>
      </c>
      <c r="O133" s="1" t="s">
        <v>35</v>
      </c>
      <c r="P133" s="1" t="s">
        <v>762</v>
      </c>
      <c r="Q133" s="6" t="s">
        <v>37</v>
      </c>
      <c r="R133" s="6" t="s">
        <v>763</v>
      </c>
    </row>
    <row r="134" spans="1:18" x14ac:dyDescent="0.25">
      <c r="A134" s="4">
        <v>133</v>
      </c>
      <c r="B134" s="4">
        <v>1015</v>
      </c>
      <c r="C134" s="5" t="s">
        <v>764</v>
      </c>
      <c r="D134" s="22" t="s">
        <v>712</v>
      </c>
      <c r="E134" s="5" t="s">
        <v>17</v>
      </c>
      <c r="F134" s="16" t="s">
        <v>48</v>
      </c>
      <c r="G134" s="16"/>
      <c r="H134" s="16"/>
      <c r="I134" s="16"/>
      <c r="J134" s="5"/>
      <c r="K134" s="5" t="s">
        <v>765</v>
      </c>
      <c r="L134" s="10" t="s">
        <v>766</v>
      </c>
      <c r="M134" s="5" t="s">
        <v>767</v>
      </c>
      <c r="N134" s="5"/>
      <c r="O134" s="5"/>
      <c r="P134" s="5"/>
      <c r="Q134" s="22" t="s">
        <v>38</v>
      </c>
      <c r="R134" s="4"/>
    </row>
    <row r="135" spans="1:18" x14ac:dyDescent="0.25">
      <c r="A135" s="4">
        <v>134</v>
      </c>
      <c r="B135" s="4">
        <v>1016</v>
      </c>
      <c r="C135" s="5" t="s">
        <v>768</v>
      </c>
      <c r="D135" s="22" t="s">
        <v>712</v>
      </c>
      <c r="E135" s="5" t="s">
        <v>17</v>
      </c>
      <c r="F135" s="16" t="s">
        <v>22</v>
      </c>
      <c r="G135" s="16"/>
      <c r="H135" s="16"/>
      <c r="I135" s="16"/>
      <c r="J135" s="5"/>
      <c r="K135" s="5" t="s">
        <v>765</v>
      </c>
      <c r="L135" s="10" t="s">
        <v>769</v>
      </c>
      <c r="M135" s="5" t="s">
        <v>770</v>
      </c>
      <c r="N135" s="5"/>
      <c r="O135" s="5"/>
      <c r="P135" s="19" t="s">
        <v>771</v>
      </c>
      <c r="Q135" s="22" t="s">
        <v>40</v>
      </c>
      <c r="R135" s="22" t="s">
        <v>772</v>
      </c>
    </row>
    <row r="136" spans="1:18" x14ac:dyDescent="0.25">
      <c r="A136" s="15">
        <v>135</v>
      </c>
      <c r="B136" s="6">
        <v>1017</v>
      </c>
      <c r="C136" s="1" t="s">
        <v>773</v>
      </c>
      <c r="D136" s="31" t="s">
        <v>712</v>
      </c>
      <c r="E136" s="1" t="s">
        <v>17</v>
      </c>
      <c r="F136" s="30" t="s">
        <v>54</v>
      </c>
      <c r="G136" s="30"/>
      <c r="H136" s="30"/>
      <c r="I136" s="30"/>
      <c r="J136" s="1"/>
      <c r="K136" s="1" t="s">
        <v>774</v>
      </c>
      <c r="L136" s="8" t="s">
        <v>775</v>
      </c>
      <c r="M136" s="1" t="s">
        <v>776</v>
      </c>
      <c r="N136" s="1" t="s">
        <v>777</v>
      </c>
      <c r="O136" s="1" t="s">
        <v>723</v>
      </c>
      <c r="P136" s="1" t="s">
        <v>778</v>
      </c>
      <c r="Q136" s="6" t="s">
        <v>41</v>
      </c>
      <c r="R136" s="6" t="s">
        <v>779</v>
      </c>
    </row>
    <row r="137" spans="1:18" x14ac:dyDescent="0.25">
      <c r="A137" s="15">
        <v>136</v>
      </c>
      <c r="B137" s="6">
        <v>1018</v>
      </c>
      <c r="C137" s="1" t="s">
        <v>780</v>
      </c>
      <c r="D137" s="31" t="s">
        <v>712</v>
      </c>
      <c r="E137" s="1" t="s">
        <v>17</v>
      </c>
      <c r="F137" s="30" t="s">
        <v>231</v>
      </c>
      <c r="G137" s="30" t="s">
        <v>27</v>
      </c>
      <c r="H137" s="30"/>
      <c r="I137" s="30"/>
      <c r="J137" s="1"/>
      <c r="K137" s="1" t="s">
        <v>35</v>
      </c>
      <c r="L137" s="8" t="s">
        <v>781</v>
      </c>
      <c r="M137" s="1" t="s">
        <v>782</v>
      </c>
      <c r="N137" s="1" t="s">
        <v>783</v>
      </c>
      <c r="O137" s="1" t="s">
        <v>35</v>
      </c>
      <c r="P137" s="1" t="s">
        <v>784</v>
      </c>
      <c r="Q137" s="6" t="s">
        <v>40</v>
      </c>
      <c r="R137" s="6" t="s">
        <v>785</v>
      </c>
    </row>
    <row r="138" spans="1:18" x14ac:dyDescent="0.25">
      <c r="A138" s="15">
        <v>137</v>
      </c>
      <c r="B138" s="6">
        <v>1019</v>
      </c>
      <c r="C138" s="1" t="s">
        <v>786</v>
      </c>
      <c r="D138" s="31" t="s">
        <v>712</v>
      </c>
      <c r="E138" s="1" t="s">
        <v>17</v>
      </c>
      <c r="F138" s="30" t="s">
        <v>228</v>
      </c>
      <c r="G138" s="30"/>
      <c r="H138" s="30"/>
      <c r="I138" s="30"/>
      <c r="J138" s="1"/>
      <c r="K138" s="1" t="s">
        <v>787</v>
      </c>
      <c r="L138" s="8" t="s">
        <v>788</v>
      </c>
      <c r="M138" s="1" t="s">
        <v>789</v>
      </c>
      <c r="N138" s="1" t="s">
        <v>790</v>
      </c>
      <c r="O138" s="1" t="s">
        <v>35</v>
      </c>
      <c r="P138" s="1" t="s">
        <v>791</v>
      </c>
      <c r="Q138" s="6" t="s">
        <v>41</v>
      </c>
      <c r="R138" s="6" t="s">
        <v>792</v>
      </c>
    </row>
    <row r="139" spans="1:18" x14ac:dyDescent="0.25">
      <c r="A139" s="4">
        <v>138</v>
      </c>
      <c r="B139" s="4">
        <v>1020</v>
      </c>
      <c r="C139" s="5" t="s">
        <v>793</v>
      </c>
      <c r="D139" s="22" t="s">
        <v>712</v>
      </c>
      <c r="E139" s="5" t="s">
        <v>17</v>
      </c>
      <c r="F139" s="16" t="s">
        <v>32</v>
      </c>
      <c r="G139" s="16"/>
      <c r="H139" s="16"/>
      <c r="I139" s="16"/>
      <c r="J139" s="5"/>
      <c r="K139" s="5" t="s">
        <v>84</v>
      </c>
      <c r="L139" s="10" t="s">
        <v>794</v>
      </c>
      <c r="M139" s="5" t="s">
        <v>795</v>
      </c>
      <c r="N139" s="5"/>
      <c r="O139" s="5"/>
      <c r="P139" s="19" t="s">
        <v>595</v>
      </c>
      <c r="Q139" s="22" t="s">
        <v>40</v>
      </c>
      <c r="R139" s="22" t="s">
        <v>596</v>
      </c>
    </row>
    <row r="140" spans="1:18" x14ac:dyDescent="0.25">
      <c r="A140" s="15">
        <v>139</v>
      </c>
      <c r="B140" s="6">
        <v>1021</v>
      </c>
      <c r="C140" s="1" t="s">
        <v>796</v>
      </c>
      <c r="D140" s="31" t="s">
        <v>712</v>
      </c>
      <c r="E140" s="1" t="s">
        <v>17</v>
      </c>
      <c r="F140" s="30" t="s">
        <v>26</v>
      </c>
      <c r="G140" s="30"/>
      <c r="H140" s="30"/>
      <c r="I140" s="30"/>
      <c r="J140" s="1"/>
      <c r="K140" s="1" t="s">
        <v>83</v>
      </c>
      <c r="L140" s="8" t="s">
        <v>797</v>
      </c>
      <c r="M140" s="1" t="s">
        <v>798</v>
      </c>
      <c r="N140" s="1" t="s">
        <v>799</v>
      </c>
      <c r="O140" s="1" t="s">
        <v>35</v>
      </c>
      <c r="P140" s="1" t="s">
        <v>52</v>
      </c>
      <c r="Q140" s="6" t="s">
        <v>39</v>
      </c>
      <c r="R140" s="6" t="s">
        <v>800</v>
      </c>
    </row>
    <row r="141" spans="1:18" x14ac:dyDescent="0.25">
      <c r="A141" s="15">
        <v>140</v>
      </c>
      <c r="B141" s="6">
        <v>1022</v>
      </c>
      <c r="C141" s="1" t="s">
        <v>801</v>
      </c>
      <c r="D141" s="31" t="s">
        <v>712</v>
      </c>
      <c r="E141" s="1" t="s">
        <v>17</v>
      </c>
      <c r="F141" s="30" t="s">
        <v>32</v>
      </c>
      <c r="G141" s="30"/>
      <c r="H141" s="30"/>
      <c r="I141" s="30"/>
      <c r="J141" s="1"/>
      <c r="K141" s="1" t="s">
        <v>83</v>
      </c>
      <c r="L141" s="8" t="s">
        <v>802</v>
      </c>
      <c r="M141" s="1" t="s">
        <v>803</v>
      </c>
      <c r="N141" s="1" t="s">
        <v>804</v>
      </c>
      <c r="O141" s="1" t="s">
        <v>805</v>
      </c>
      <c r="P141" s="1" t="s">
        <v>50</v>
      </c>
      <c r="Q141" s="6" t="s">
        <v>39</v>
      </c>
      <c r="R141" s="6" t="s">
        <v>806</v>
      </c>
    </row>
    <row r="142" spans="1:18" x14ac:dyDescent="0.25">
      <c r="A142" s="4">
        <v>141</v>
      </c>
      <c r="B142" s="4">
        <v>1023</v>
      </c>
      <c r="C142" s="5" t="s">
        <v>807</v>
      </c>
      <c r="D142" s="22" t="s">
        <v>712</v>
      </c>
      <c r="E142" s="5" t="s">
        <v>17</v>
      </c>
      <c r="F142" s="16" t="s">
        <v>25</v>
      </c>
      <c r="G142" s="16"/>
      <c r="H142" s="16"/>
      <c r="I142" s="16"/>
      <c r="J142" s="5"/>
      <c r="K142" s="5"/>
      <c r="L142" s="10" t="s">
        <v>808</v>
      </c>
      <c r="M142" s="5" t="s">
        <v>809</v>
      </c>
      <c r="N142" s="5"/>
      <c r="O142" s="5"/>
      <c r="P142" s="5"/>
      <c r="Q142" s="22" t="s">
        <v>38</v>
      </c>
      <c r="R142" s="4"/>
    </row>
    <row r="143" spans="1:18" x14ac:dyDescent="0.25">
      <c r="A143" s="4">
        <v>142</v>
      </c>
      <c r="B143" s="4">
        <v>1024</v>
      </c>
      <c r="C143" s="5" t="s">
        <v>810</v>
      </c>
      <c r="D143" s="22" t="s">
        <v>712</v>
      </c>
      <c r="E143" s="5" t="s">
        <v>17</v>
      </c>
      <c r="F143" s="16" t="s">
        <v>26</v>
      </c>
      <c r="G143" s="16"/>
      <c r="H143" s="16"/>
      <c r="I143" s="16"/>
      <c r="J143" s="5"/>
      <c r="K143" s="5" t="s">
        <v>811</v>
      </c>
      <c r="L143" s="10" t="s">
        <v>812</v>
      </c>
      <c r="M143" s="5" t="s">
        <v>813</v>
      </c>
      <c r="N143" s="5"/>
      <c r="O143" s="5"/>
      <c r="P143" s="19" t="s">
        <v>814</v>
      </c>
      <c r="Q143" s="22" t="s">
        <v>40</v>
      </c>
      <c r="R143" s="22" t="s">
        <v>815</v>
      </c>
    </row>
    <row r="144" spans="1:18" x14ac:dyDescent="0.25">
      <c r="A144" s="15">
        <v>143</v>
      </c>
      <c r="B144" s="6">
        <v>1025</v>
      </c>
      <c r="C144" s="1" t="s">
        <v>816</v>
      </c>
      <c r="D144" s="15" t="s">
        <v>712</v>
      </c>
      <c r="E144" s="1" t="s">
        <v>17</v>
      </c>
      <c r="F144" s="30" t="s">
        <v>29</v>
      </c>
      <c r="G144" s="30"/>
      <c r="H144" s="30"/>
      <c r="I144" s="30"/>
      <c r="J144" s="1"/>
      <c r="K144" s="1" t="s">
        <v>817</v>
      </c>
      <c r="L144" s="8" t="s">
        <v>818</v>
      </c>
      <c r="M144" s="1" t="s">
        <v>819</v>
      </c>
      <c r="N144" s="1" t="s">
        <v>820</v>
      </c>
      <c r="O144" s="1" t="s">
        <v>821</v>
      </c>
      <c r="P144" s="1" t="s">
        <v>822</v>
      </c>
      <c r="Q144" s="6" t="s">
        <v>41</v>
      </c>
      <c r="R144" s="6" t="s">
        <v>823</v>
      </c>
    </row>
    <row r="145" spans="1:18" x14ac:dyDescent="0.25">
      <c r="A145" s="15">
        <v>144</v>
      </c>
      <c r="B145" s="6">
        <v>1026</v>
      </c>
      <c r="C145" s="1" t="s">
        <v>824</v>
      </c>
      <c r="D145" s="31" t="s">
        <v>712</v>
      </c>
      <c r="E145" s="1" t="s">
        <v>17</v>
      </c>
      <c r="F145" s="30" t="s">
        <v>19</v>
      </c>
      <c r="G145" s="30"/>
      <c r="H145" s="30"/>
      <c r="I145" s="30"/>
      <c r="J145" s="1"/>
      <c r="K145" s="1" t="s">
        <v>35</v>
      </c>
      <c r="L145" s="8" t="s">
        <v>825</v>
      </c>
      <c r="M145" s="1" t="s">
        <v>826</v>
      </c>
      <c r="N145" s="1" t="s">
        <v>827</v>
      </c>
      <c r="O145" s="1" t="s">
        <v>35</v>
      </c>
      <c r="P145" s="1" t="s">
        <v>828</v>
      </c>
      <c r="Q145" s="27" t="s">
        <v>41</v>
      </c>
      <c r="R145" s="27" t="s">
        <v>829</v>
      </c>
    </row>
    <row r="146" spans="1:18" x14ac:dyDescent="0.25">
      <c r="A146" s="15">
        <v>145</v>
      </c>
      <c r="B146" s="4">
        <v>1027</v>
      </c>
      <c r="C146" s="5" t="s">
        <v>830</v>
      </c>
      <c r="D146" s="22" t="s">
        <v>712</v>
      </c>
      <c r="E146" s="5" t="s">
        <v>17</v>
      </c>
      <c r="F146" s="16" t="s">
        <v>32</v>
      </c>
      <c r="G146" s="16"/>
      <c r="H146" s="16"/>
      <c r="I146" s="16"/>
      <c r="J146" s="5"/>
      <c r="K146" s="5" t="s">
        <v>831</v>
      </c>
      <c r="L146" s="10" t="s">
        <v>832</v>
      </c>
      <c r="M146" s="5" t="s">
        <v>833</v>
      </c>
      <c r="N146" s="5"/>
      <c r="O146" s="5"/>
      <c r="P146" s="19" t="s">
        <v>834</v>
      </c>
      <c r="Q146" s="22" t="s">
        <v>40</v>
      </c>
      <c r="R146" s="22" t="s">
        <v>835</v>
      </c>
    </row>
    <row r="147" spans="1:18" x14ac:dyDescent="0.25">
      <c r="A147" s="15">
        <v>146</v>
      </c>
      <c r="B147" s="6">
        <v>1028</v>
      </c>
      <c r="C147" s="1" t="s">
        <v>836</v>
      </c>
      <c r="D147" s="31" t="s">
        <v>712</v>
      </c>
      <c r="E147" s="1" t="s">
        <v>17</v>
      </c>
      <c r="F147" s="30" t="s">
        <v>230</v>
      </c>
      <c r="G147" s="30"/>
      <c r="H147" s="30"/>
      <c r="I147" s="30"/>
      <c r="J147" s="1"/>
      <c r="K147" s="1" t="s">
        <v>837</v>
      </c>
      <c r="L147" s="8" t="s">
        <v>838</v>
      </c>
      <c r="M147" s="1" t="s">
        <v>839</v>
      </c>
      <c r="N147" s="1" t="s">
        <v>840</v>
      </c>
      <c r="O147" s="1" t="s">
        <v>35</v>
      </c>
      <c r="P147" s="1" t="s">
        <v>841</v>
      </c>
      <c r="Q147" s="6" t="s">
        <v>41</v>
      </c>
      <c r="R147" s="6" t="s">
        <v>842</v>
      </c>
    </row>
    <row r="148" spans="1:18" x14ac:dyDescent="0.25">
      <c r="A148" s="15">
        <v>147</v>
      </c>
      <c r="B148" s="6">
        <v>1029</v>
      </c>
      <c r="C148" s="1" t="s">
        <v>843</v>
      </c>
      <c r="D148" s="15" t="s">
        <v>712</v>
      </c>
      <c r="E148" s="1" t="s">
        <v>17</v>
      </c>
      <c r="F148" s="30" t="s">
        <v>27</v>
      </c>
      <c r="G148" s="30" t="s">
        <v>231</v>
      </c>
      <c r="H148" s="30"/>
      <c r="I148" s="30"/>
      <c r="J148" s="1"/>
      <c r="K148" s="1" t="s">
        <v>844</v>
      </c>
      <c r="L148" s="8" t="s">
        <v>845</v>
      </c>
      <c r="M148" s="1" t="s">
        <v>846</v>
      </c>
      <c r="N148" s="1" t="s">
        <v>847</v>
      </c>
      <c r="O148" s="1" t="s">
        <v>848</v>
      </c>
      <c r="P148" s="1" t="s">
        <v>849</v>
      </c>
      <c r="Q148" s="6" t="s">
        <v>39</v>
      </c>
      <c r="R148" s="6" t="s">
        <v>850</v>
      </c>
    </row>
    <row r="149" spans="1:18" x14ac:dyDescent="0.25">
      <c r="A149" s="15">
        <v>148</v>
      </c>
      <c r="B149" s="6">
        <v>1030</v>
      </c>
      <c r="C149" s="1" t="s">
        <v>851</v>
      </c>
      <c r="D149" s="15" t="s">
        <v>712</v>
      </c>
      <c r="E149" s="1" t="s">
        <v>17</v>
      </c>
      <c r="F149" s="30" t="s">
        <v>23</v>
      </c>
      <c r="G149" s="30"/>
      <c r="H149" s="30"/>
      <c r="I149" s="30"/>
      <c r="J149" s="1"/>
      <c r="K149" s="1" t="s">
        <v>852</v>
      </c>
      <c r="L149" s="8" t="s">
        <v>853</v>
      </c>
      <c r="M149" s="1" t="s">
        <v>854</v>
      </c>
      <c r="N149" s="1" t="s">
        <v>855</v>
      </c>
      <c r="O149" s="1" t="s">
        <v>36</v>
      </c>
      <c r="P149" s="1" t="s">
        <v>856</v>
      </c>
      <c r="Q149" s="6" t="s">
        <v>41</v>
      </c>
      <c r="R149" s="6" t="s">
        <v>857</v>
      </c>
    </row>
    <row r="150" spans="1:18" s="7" customFormat="1" x14ac:dyDescent="0.25">
      <c r="A150" s="15">
        <v>149</v>
      </c>
      <c r="B150" s="6">
        <v>1031</v>
      </c>
      <c r="C150" s="1" t="s">
        <v>858</v>
      </c>
      <c r="D150" s="31" t="s">
        <v>712</v>
      </c>
      <c r="E150" s="1" t="s">
        <v>18</v>
      </c>
      <c r="F150" s="30" t="s">
        <v>231</v>
      </c>
      <c r="G150" s="30"/>
      <c r="H150" s="30"/>
      <c r="I150" s="30"/>
      <c r="J150" s="1"/>
      <c r="K150" s="1" t="s">
        <v>859</v>
      </c>
      <c r="L150" s="8" t="s">
        <v>860</v>
      </c>
      <c r="M150" s="1" t="s">
        <v>861</v>
      </c>
      <c r="N150" s="1" t="s">
        <v>862</v>
      </c>
      <c r="O150" s="1" t="s">
        <v>35</v>
      </c>
      <c r="P150" s="1" t="s">
        <v>863</v>
      </c>
      <c r="Q150" s="6" t="s">
        <v>40</v>
      </c>
      <c r="R150" s="6" t="s">
        <v>864</v>
      </c>
    </row>
    <row r="151" spans="1:18" x14ac:dyDescent="0.25">
      <c r="A151" s="15">
        <v>150</v>
      </c>
      <c r="B151" s="6">
        <v>1032</v>
      </c>
      <c r="C151" s="1" t="s">
        <v>865</v>
      </c>
      <c r="D151" s="15" t="s">
        <v>712</v>
      </c>
      <c r="E151" s="1" t="s">
        <v>17</v>
      </c>
      <c r="F151" s="30" t="s">
        <v>55</v>
      </c>
      <c r="G151" s="30"/>
      <c r="H151" s="30"/>
      <c r="I151" s="30"/>
      <c r="J151" s="1"/>
      <c r="K151" s="1" t="s">
        <v>35</v>
      </c>
      <c r="L151" s="8" t="s">
        <v>866</v>
      </c>
      <c r="M151" s="1" t="s">
        <v>867</v>
      </c>
      <c r="N151" s="1" t="s">
        <v>868</v>
      </c>
      <c r="O151" s="1" t="s">
        <v>35</v>
      </c>
      <c r="P151" s="1" t="s">
        <v>869</v>
      </c>
      <c r="Q151" s="6" t="s">
        <v>37</v>
      </c>
      <c r="R151" s="6" t="s">
        <v>870</v>
      </c>
    </row>
    <row r="152" spans="1:18" x14ac:dyDescent="0.25">
      <c r="A152" s="4">
        <v>151</v>
      </c>
      <c r="B152" s="4">
        <v>1033</v>
      </c>
      <c r="C152" s="5" t="s">
        <v>871</v>
      </c>
      <c r="D152" s="4" t="s">
        <v>712</v>
      </c>
      <c r="E152" s="19" t="s">
        <v>18</v>
      </c>
      <c r="F152" s="16" t="s">
        <v>46</v>
      </c>
      <c r="G152" s="16" t="s">
        <v>42</v>
      </c>
      <c r="H152" s="16"/>
      <c r="I152" s="16"/>
      <c r="J152" s="5"/>
      <c r="K152" s="5" t="s">
        <v>872</v>
      </c>
      <c r="L152" s="10" t="s">
        <v>873</v>
      </c>
      <c r="M152" s="5" t="s">
        <v>874</v>
      </c>
      <c r="N152" s="5"/>
      <c r="O152" s="5"/>
      <c r="P152" s="19" t="s">
        <v>875</v>
      </c>
      <c r="Q152" s="22" t="s">
        <v>41</v>
      </c>
      <c r="R152" s="22" t="s">
        <v>876</v>
      </c>
    </row>
    <row r="153" spans="1:18" x14ac:dyDescent="0.25">
      <c r="A153" s="15">
        <v>152</v>
      </c>
      <c r="B153" s="6">
        <v>1034</v>
      </c>
      <c r="C153" s="1" t="s">
        <v>877</v>
      </c>
      <c r="D153" s="31" t="s">
        <v>712</v>
      </c>
      <c r="E153" s="1" t="s">
        <v>17</v>
      </c>
      <c r="F153" s="30" t="s">
        <v>34</v>
      </c>
      <c r="G153" s="30"/>
      <c r="H153" s="30"/>
      <c r="I153" s="30"/>
      <c r="J153" s="1"/>
      <c r="K153" s="1" t="s">
        <v>878</v>
      </c>
      <c r="L153" s="8" t="s">
        <v>879</v>
      </c>
      <c r="M153" s="1" t="s">
        <v>880</v>
      </c>
      <c r="N153" s="1" t="s">
        <v>881</v>
      </c>
      <c r="O153" s="1" t="s">
        <v>36</v>
      </c>
      <c r="P153" s="1" t="s">
        <v>613</v>
      </c>
      <c r="Q153" s="6" t="s">
        <v>39</v>
      </c>
      <c r="R153" s="6" t="s">
        <v>882</v>
      </c>
    </row>
    <row r="154" spans="1:18" s="7" customFormat="1" x14ac:dyDescent="0.25">
      <c r="A154" s="15">
        <v>153</v>
      </c>
      <c r="B154" s="6">
        <v>1035</v>
      </c>
      <c r="C154" s="1" t="s">
        <v>883</v>
      </c>
      <c r="D154" s="31" t="s">
        <v>712</v>
      </c>
      <c r="E154" s="1" t="s">
        <v>17</v>
      </c>
      <c r="F154" s="30" t="s">
        <v>32</v>
      </c>
      <c r="G154" s="30"/>
      <c r="H154" s="30"/>
      <c r="I154" s="30"/>
      <c r="J154" s="1"/>
      <c r="K154" s="1" t="s">
        <v>35</v>
      </c>
      <c r="L154" s="8" t="s">
        <v>884</v>
      </c>
      <c r="M154" s="1" t="s">
        <v>885</v>
      </c>
      <c r="N154" s="1" t="s">
        <v>886</v>
      </c>
      <c r="O154" s="1" t="s">
        <v>36</v>
      </c>
      <c r="P154" s="1" t="s">
        <v>742</v>
      </c>
      <c r="Q154" s="6" t="s">
        <v>39</v>
      </c>
      <c r="R154" s="6" t="s">
        <v>887</v>
      </c>
    </row>
    <row r="155" spans="1:18" x14ac:dyDescent="0.25">
      <c r="A155" s="15">
        <v>154</v>
      </c>
      <c r="B155" s="6">
        <v>1036</v>
      </c>
      <c r="C155" s="1" t="s">
        <v>888</v>
      </c>
      <c r="D155" s="31" t="s">
        <v>712</v>
      </c>
      <c r="E155" s="1" t="s">
        <v>17</v>
      </c>
      <c r="F155" s="30" t="s">
        <v>20</v>
      </c>
      <c r="G155" s="30"/>
      <c r="H155" s="30"/>
      <c r="I155" s="30"/>
      <c r="J155" s="1"/>
      <c r="K155" s="1" t="s">
        <v>35</v>
      </c>
      <c r="L155" s="8" t="s">
        <v>889</v>
      </c>
      <c r="M155" s="1" t="s">
        <v>890</v>
      </c>
      <c r="N155" s="1" t="s">
        <v>891</v>
      </c>
      <c r="O155" s="1" t="s">
        <v>821</v>
      </c>
      <c r="P155" s="1" t="s">
        <v>49</v>
      </c>
      <c r="Q155" s="6" t="s">
        <v>41</v>
      </c>
      <c r="R155" s="6" t="s">
        <v>892</v>
      </c>
    </row>
    <row r="156" spans="1:18" x14ac:dyDescent="0.25">
      <c r="A156" s="15">
        <v>155</v>
      </c>
      <c r="B156" s="6">
        <v>1037</v>
      </c>
      <c r="C156" s="1" t="s">
        <v>893</v>
      </c>
      <c r="D156" s="31" t="s">
        <v>712</v>
      </c>
      <c r="E156" s="1" t="s">
        <v>18</v>
      </c>
      <c r="F156" s="30" t="s">
        <v>54</v>
      </c>
      <c r="G156" s="30"/>
      <c r="H156" s="30"/>
      <c r="I156" s="30"/>
      <c r="J156" s="1"/>
      <c r="K156" s="1" t="s">
        <v>894</v>
      </c>
      <c r="L156" s="8" t="s">
        <v>895</v>
      </c>
      <c r="M156" s="1" t="s">
        <v>896</v>
      </c>
      <c r="N156" s="1" t="s">
        <v>897</v>
      </c>
      <c r="O156" s="1" t="s">
        <v>848</v>
      </c>
      <c r="P156" s="1" t="s">
        <v>898</v>
      </c>
      <c r="Q156" s="6" t="s">
        <v>40</v>
      </c>
      <c r="R156" s="6" t="s">
        <v>899</v>
      </c>
    </row>
    <row r="157" spans="1:18" x14ac:dyDescent="0.25">
      <c r="A157" s="15">
        <v>156</v>
      </c>
      <c r="B157" s="6">
        <v>1038</v>
      </c>
      <c r="C157" s="1" t="s">
        <v>900</v>
      </c>
      <c r="D157" s="31" t="s">
        <v>712</v>
      </c>
      <c r="E157" s="1" t="s">
        <v>17</v>
      </c>
      <c r="F157" s="30" t="s">
        <v>54</v>
      </c>
      <c r="G157" s="30"/>
      <c r="H157" s="30"/>
      <c r="I157" s="30"/>
      <c r="J157" s="1"/>
      <c r="K157" s="1" t="s">
        <v>901</v>
      </c>
      <c r="L157" s="8" t="s">
        <v>902</v>
      </c>
      <c r="M157" s="1" t="s">
        <v>903</v>
      </c>
      <c r="N157" s="1" t="s">
        <v>904</v>
      </c>
      <c r="O157" s="1" t="s">
        <v>35</v>
      </c>
      <c r="P157" s="1" t="s">
        <v>51</v>
      </c>
      <c r="Q157" s="6" t="s">
        <v>40</v>
      </c>
      <c r="R157" s="6" t="s">
        <v>905</v>
      </c>
    </row>
    <row r="158" spans="1:18" x14ac:dyDescent="0.25">
      <c r="A158" s="15">
        <v>157</v>
      </c>
      <c r="B158" s="6">
        <v>1039</v>
      </c>
      <c r="C158" s="1" t="s">
        <v>906</v>
      </c>
      <c r="D158" s="31" t="s">
        <v>712</v>
      </c>
      <c r="E158" s="1" t="s">
        <v>17</v>
      </c>
      <c r="F158" s="30" t="s">
        <v>20</v>
      </c>
      <c r="G158" s="30" t="s">
        <v>26</v>
      </c>
      <c r="H158" s="30"/>
      <c r="I158" s="30"/>
      <c r="J158" s="1"/>
      <c r="K158" s="1" t="s">
        <v>907</v>
      </c>
      <c r="L158" s="8" t="s">
        <v>908</v>
      </c>
      <c r="M158" s="1" t="s">
        <v>909</v>
      </c>
      <c r="N158" s="1" t="s">
        <v>910</v>
      </c>
      <c r="O158" s="1" t="s">
        <v>911</v>
      </c>
      <c r="P158" s="1" t="s">
        <v>64</v>
      </c>
      <c r="Q158" s="6" t="s">
        <v>41</v>
      </c>
      <c r="R158" s="6" t="s">
        <v>609</v>
      </c>
    </row>
    <row r="159" spans="1:18" x14ac:dyDescent="0.25">
      <c r="A159" s="15">
        <v>158</v>
      </c>
      <c r="B159" s="6">
        <v>1040</v>
      </c>
      <c r="C159" s="1" t="s">
        <v>912</v>
      </c>
      <c r="D159" s="15" t="s">
        <v>712</v>
      </c>
      <c r="E159" s="1" t="s">
        <v>17</v>
      </c>
      <c r="F159" s="30" t="s">
        <v>20</v>
      </c>
      <c r="G159" s="30"/>
      <c r="H159" s="30"/>
      <c r="I159" s="30"/>
      <c r="J159" s="1"/>
      <c r="K159" s="1" t="s">
        <v>913</v>
      </c>
      <c r="L159" s="8" t="s">
        <v>914</v>
      </c>
      <c r="M159" s="1" t="s">
        <v>915</v>
      </c>
      <c r="N159" s="1" t="s">
        <v>916</v>
      </c>
      <c r="O159" s="1" t="s">
        <v>911</v>
      </c>
      <c r="P159" s="1" t="s">
        <v>64</v>
      </c>
      <c r="Q159" s="6" t="s">
        <v>41</v>
      </c>
      <c r="R159" s="6" t="s">
        <v>609</v>
      </c>
    </row>
    <row r="160" spans="1:18" s="7" customFormat="1" x14ac:dyDescent="0.25">
      <c r="A160" s="4">
        <v>159</v>
      </c>
      <c r="B160" s="4">
        <v>1041</v>
      </c>
      <c r="C160" s="5" t="s">
        <v>917</v>
      </c>
      <c r="D160" s="22" t="s">
        <v>712</v>
      </c>
      <c r="E160" s="5" t="s">
        <v>17</v>
      </c>
      <c r="F160" s="16" t="s">
        <v>20</v>
      </c>
      <c r="G160" s="16" t="s">
        <v>26</v>
      </c>
      <c r="H160" s="16"/>
      <c r="I160" s="16"/>
      <c r="J160" s="5"/>
      <c r="K160" s="5"/>
      <c r="L160" s="10" t="s">
        <v>918</v>
      </c>
      <c r="M160" s="5" t="s">
        <v>919</v>
      </c>
      <c r="N160" s="5"/>
      <c r="O160" s="5"/>
      <c r="P160" s="19" t="s">
        <v>64</v>
      </c>
      <c r="Q160" s="22" t="s">
        <v>41</v>
      </c>
      <c r="R160" s="22" t="s">
        <v>609</v>
      </c>
    </row>
    <row r="161" spans="1:18" s="7" customFormat="1" x14ac:dyDescent="0.25">
      <c r="A161" s="15">
        <v>160</v>
      </c>
      <c r="B161" s="6">
        <v>1042</v>
      </c>
      <c r="C161" s="1" t="s">
        <v>920</v>
      </c>
      <c r="D161" s="31" t="s">
        <v>712</v>
      </c>
      <c r="E161" s="1" t="s">
        <v>80</v>
      </c>
      <c r="F161" s="30" t="s">
        <v>30</v>
      </c>
      <c r="G161" s="30"/>
      <c r="H161" s="30"/>
      <c r="I161" s="30"/>
      <c r="J161" s="1"/>
      <c r="K161" s="1" t="s">
        <v>35</v>
      </c>
      <c r="L161" s="8" t="s">
        <v>921</v>
      </c>
      <c r="M161" s="1" t="s">
        <v>922</v>
      </c>
      <c r="N161" s="1" t="s">
        <v>923</v>
      </c>
      <c r="O161" s="1" t="s">
        <v>36</v>
      </c>
      <c r="P161" s="1" t="s">
        <v>924</v>
      </c>
      <c r="Q161" s="6" t="s">
        <v>41</v>
      </c>
      <c r="R161" s="6" t="s">
        <v>91</v>
      </c>
    </row>
    <row r="162" spans="1:18" x14ac:dyDescent="0.25">
      <c r="A162" s="15">
        <v>161</v>
      </c>
      <c r="B162" s="6">
        <v>1043</v>
      </c>
      <c r="C162" s="1" t="s">
        <v>925</v>
      </c>
      <c r="D162" s="31" t="s">
        <v>712</v>
      </c>
      <c r="E162" s="1" t="s">
        <v>17</v>
      </c>
      <c r="F162" s="30" t="s">
        <v>82</v>
      </c>
      <c r="G162" s="30"/>
      <c r="H162" s="30"/>
      <c r="I162" s="30"/>
      <c r="J162" s="1"/>
      <c r="K162" s="1" t="s">
        <v>926</v>
      </c>
      <c r="L162" s="8" t="s">
        <v>927</v>
      </c>
      <c r="M162" s="1" t="s">
        <v>928</v>
      </c>
      <c r="N162" s="1" t="s">
        <v>929</v>
      </c>
      <c r="O162" s="1" t="s">
        <v>821</v>
      </c>
      <c r="P162" s="1" t="s">
        <v>614</v>
      </c>
      <c r="Q162" s="6" t="s">
        <v>40</v>
      </c>
      <c r="R162" s="6" t="s">
        <v>616</v>
      </c>
    </row>
    <row r="163" spans="1:18" x14ac:dyDescent="0.25">
      <c r="A163" s="15">
        <v>162</v>
      </c>
      <c r="B163" s="6">
        <v>1044</v>
      </c>
      <c r="C163" s="1" t="s">
        <v>930</v>
      </c>
      <c r="D163" s="31" t="s">
        <v>712</v>
      </c>
      <c r="E163" s="1" t="s">
        <v>17</v>
      </c>
      <c r="F163" s="30" t="s">
        <v>931</v>
      </c>
      <c r="G163" s="30"/>
      <c r="H163" s="30"/>
      <c r="I163" s="30"/>
      <c r="J163" s="1"/>
      <c r="K163" s="1" t="s">
        <v>932</v>
      </c>
      <c r="L163" s="8" t="s">
        <v>933</v>
      </c>
      <c r="M163" s="1" t="s">
        <v>934</v>
      </c>
      <c r="N163" s="1" t="s">
        <v>935</v>
      </c>
      <c r="O163" s="1" t="s">
        <v>36</v>
      </c>
      <c r="P163" s="1" t="s">
        <v>936</v>
      </c>
      <c r="Q163" s="6" t="s">
        <v>40</v>
      </c>
      <c r="R163" s="6" t="s">
        <v>937</v>
      </c>
    </row>
    <row r="164" spans="1:18" x14ac:dyDescent="0.25">
      <c r="A164" s="4">
        <v>163</v>
      </c>
      <c r="B164" s="4">
        <v>1045</v>
      </c>
      <c r="C164" s="5" t="s">
        <v>938</v>
      </c>
      <c r="D164" s="4" t="s">
        <v>712</v>
      </c>
      <c r="E164" s="5" t="s">
        <v>17</v>
      </c>
      <c r="F164" s="16" t="s">
        <v>54</v>
      </c>
      <c r="G164" s="16" t="s">
        <v>72</v>
      </c>
      <c r="H164" s="16"/>
      <c r="I164" s="16"/>
      <c r="J164" s="5"/>
      <c r="K164" s="5" t="s">
        <v>939</v>
      </c>
      <c r="L164" s="10" t="s">
        <v>940</v>
      </c>
      <c r="M164" s="5" t="s">
        <v>941</v>
      </c>
      <c r="N164" s="5"/>
      <c r="O164" s="5"/>
      <c r="P164" s="5"/>
      <c r="Q164" s="22" t="s">
        <v>38</v>
      </c>
      <c r="R164" s="4"/>
    </row>
    <row r="165" spans="1:18" x14ac:dyDescent="0.25">
      <c r="A165" s="15">
        <v>164</v>
      </c>
      <c r="B165" s="6">
        <v>1046</v>
      </c>
      <c r="C165" s="1" t="s">
        <v>942</v>
      </c>
      <c r="D165" s="31" t="s">
        <v>712</v>
      </c>
      <c r="E165" s="1" t="s">
        <v>17</v>
      </c>
      <c r="F165" s="30" t="s">
        <v>23</v>
      </c>
      <c r="G165" s="30"/>
      <c r="H165" s="30"/>
      <c r="I165" s="30"/>
      <c r="J165" s="1"/>
      <c r="K165" s="1" t="s">
        <v>35</v>
      </c>
      <c r="L165" s="8" t="s">
        <v>943</v>
      </c>
      <c r="M165" s="1" t="s">
        <v>944</v>
      </c>
      <c r="N165" s="1" t="s">
        <v>945</v>
      </c>
      <c r="O165" s="1" t="s">
        <v>35</v>
      </c>
      <c r="P165" s="1" t="s">
        <v>946</v>
      </c>
      <c r="Q165" s="6" t="s">
        <v>39</v>
      </c>
      <c r="R165" s="6" t="s">
        <v>947</v>
      </c>
    </row>
    <row r="166" spans="1:18" x14ac:dyDescent="0.25">
      <c r="A166" s="15">
        <v>165</v>
      </c>
      <c r="B166" s="6">
        <v>1047</v>
      </c>
      <c r="C166" s="1" t="s">
        <v>948</v>
      </c>
      <c r="D166" s="31" t="s">
        <v>712</v>
      </c>
      <c r="E166" s="1" t="s">
        <v>17</v>
      </c>
      <c r="F166" s="30" t="s">
        <v>32</v>
      </c>
      <c r="G166" s="30"/>
      <c r="H166" s="30"/>
      <c r="I166" s="30"/>
      <c r="J166" s="1"/>
      <c r="K166" s="1" t="s">
        <v>949</v>
      </c>
      <c r="L166" s="8" t="s">
        <v>950</v>
      </c>
      <c r="M166" s="1" t="s">
        <v>951</v>
      </c>
      <c r="N166" s="1" t="s">
        <v>952</v>
      </c>
      <c r="O166" s="1" t="s">
        <v>36</v>
      </c>
      <c r="P166" s="1" t="s">
        <v>953</v>
      </c>
      <c r="Q166" s="6" t="s">
        <v>41</v>
      </c>
      <c r="R166" s="6" t="s">
        <v>954</v>
      </c>
    </row>
    <row r="167" spans="1:18" x14ac:dyDescent="0.25">
      <c r="A167" s="15">
        <v>166</v>
      </c>
      <c r="B167" s="6">
        <v>1048</v>
      </c>
      <c r="C167" s="1" t="s">
        <v>955</v>
      </c>
      <c r="D167" s="31" t="s">
        <v>712</v>
      </c>
      <c r="E167" s="1" t="s">
        <v>17</v>
      </c>
      <c r="F167" s="30" t="s">
        <v>81</v>
      </c>
      <c r="G167" s="30"/>
      <c r="H167" s="30"/>
      <c r="I167" s="30"/>
      <c r="J167" s="1"/>
      <c r="K167" s="1" t="s">
        <v>956</v>
      </c>
      <c r="L167" s="8" t="s">
        <v>957</v>
      </c>
      <c r="M167" s="1" t="s">
        <v>958</v>
      </c>
      <c r="N167" s="1" t="s">
        <v>959</v>
      </c>
      <c r="O167" s="1" t="s">
        <v>36</v>
      </c>
      <c r="P167" s="1" t="s">
        <v>953</v>
      </c>
      <c r="Q167" s="6" t="s">
        <v>41</v>
      </c>
      <c r="R167" s="6" t="s">
        <v>954</v>
      </c>
    </row>
    <row r="168" spans="1:18" x14ac:dyDescent="0.25">
      <c r="A168" s="15">
        <v>167</v>
      </c>
      <c r="B168" s="6">
        <v>1049</v>
      </c>
      <c r="C168" s="1" t="s">
        <v>960</v>
      </c>
      <c r="D168" s="31" t="s">
        <v>712</v>
      </c>
      <c r="E168" s="1" t="s">
        <v>80</v>
      </c>
      <c r="F168" s="30" t="s">
        <v>19</v>
      </c>
      <c r="G168" s="30"/>
      <c r="H168" s="30"/>
      <c r="I168" s="30"/>
      <c r="J168" s="1"/>
      <c r="K168" s="1" t="s">
        <v>35</v>
      </c>
      <c r="L168" s="8" t="s">
        <v>961</v>
      </c>
      <c r="M168" s="1" t="s">
        <v>962</v>
      </c>
      <c r="N168" s="1" t="s">
        <v>963</v>
      </c>
      <c r="O168" s="1" t="s">
        <v>35</v>
      </c>
      <c r="P168" s="1" t="s">
        <v>75</v>
      </c>
      <c r="Q168" s="6" t="s">
        <v>40</v>
      </c>
      <c r="R168" s="6" t="s">
        <v>964</v>
      </c>
    </row>
    <row r="169" spans="1:18" x14ac:dyDescent="0.25">
      <c r="A169" s="15">
        <v>168</v>
      </c>
      <c r="B169" s="6">
        <v>1050</v>
      </c>
      <c r="C169" s="1" t="s">
        <v>965</v>
      </c>
      <c r="D169" s="31" t="s">
        <v>712</v>
      </c>
      <c r="E169" s="1" t="s">
        <v>17</v>
      </c>
      <c r="F169" s="30" t="s">
        <v>65</v>
      </c>
      <c r="G169" s="30"/>
      <c r="H169" s="30"/>
      <c r="I169" s="30"/>
      <c r="J169" s="1"/>
      <c r="K169" s="1" t="s">
        <v>35</v>
      </c>
      <c r="L169" s="8" t="s">
        <v>966</v>
      </c>
      <c r="M169" s="1" t="s">
        <v>967</v>
      </c>
      <c r="N169" s="1" t="s">
        <v>968</v>
      </c>
      <c r="O169" s="1" t="s">
        <v>35</v>
      </c>
      <c r="P169" s="1" t="s">
        <v>74</v>
      </c>
      <c r="Q169" s="6" t="s">
        <v>41</v>
      </c>
      <c r="R169" s="6" t="s">
        <v>627</v>
      </c>
    </row>
    <row r="170" spans="1:18" s="7" customFormat="1" x14ac:dyDescent="0.25">
      <c r="A170" s="15">
        <v>169</v>
      </c>
      <c r="B170" s="6">
        <v>1051</v>
      </c>
      <c r="C170" s="1" t="s">
        <v>969</v>
      </c>
      <c r="D170" s="31" t="s">
        <v>712</v>
      </c>
      <c r="E170" s="1" t="s">
        <v>17</v>
      </c>
      <c r="F170" s="30" t="s">
        <v>21</v>
      </c>
      <c r="G170" s="30"/>
      <c r="H170" s="30"/>
      <c r="I170" s="30"/>
      <c r="J170" s="1"/>
      <c r="K170" s="1" t="s">
        <v>970</v>
      </c>
      <c r="L170" s="8" t="s">
        <v>971</v>
      </c>
      <c r="M170" s="1" t="s">
        <v>972</v>
      </c>
      <c r="N170" s="1" t="s">
        <v>973</v>
      </c>
      <c r="O170" s="1" t="s">
        <v>36</v>
      </c>
      <c r="P170" s="1" t="s">
        <v>974</v>
      </c>
      <c r="Q170" s="6" t="s">
        <v>40</v>
      </c>
      <c r="R170" s="6" t="s">
        <v>975</v>
      </c>
    </row>
    <row r="171" spans="1:18" x14ac:dyDescent="0.25">
      <c r="A171" s="15">
        <v>170</v>
      </c>
      <c r="B171" s="6">
        <v>1052</v>
      </c>
      <c r="C171" s="1" t="s">
        <v>976</v>
      </c>
      <c r="D171" s="31" t="s">
        <v>712</v>
      </c>
      <c r="E171" s="1" t="s">
        <v>17</v>
      </c>
      <c r="F171" s="30" t="s">
        <v>21</v>
      </c>
      <c r="G171" s="30"/>
      <c r="H171" s="30"/>
      <c r="I171" s="30"/>
      <c r="J171" s="1"/>
      <c r="K171" s="1" t="s">
        <v>35</v>
      </c>
      <c r="L171" s="8" t="s">
        <v>977</v>
      </c>
      <c r="M171" s="1" t="s">
        <v>978</v>
      </c>
      <c r="N171" s="1" t="s">
        <v>979</v>
      </c>
      <c r="O171" s="1" t="s">
        <v>35</v>
      </c>
      <c r="P171" s="1" t="s">
        <v>980</v>
      </c>
      <c r="Q171" s="6" t="s">
        <v>39</v>
      </c>
      <c r="R171" s="6" t="s">
        <v>981</v>
      </c>
    </row>
    <row r="172" spans="1:18" x14ac:dyDescent="0.25">
      <c r="A172" s="15">
        <v>171</v>
      </c>
      <c r="B172" s="6">
        <v>1053</v>
      </c>
      <c r="C172" s="1" t="s">
        <v>982</v>
      </c>
      <c r="D172" s="31" t="s">
        <v>712</v>
      </c>
      <c r="E172" s="1" t="s">
        <v>17</v>
      </c>
      <c r="F172" s="30" t="s">
        <v>19</v>
      </c>
      <c r="G172" s="30"/>
      <c r="H172" s="30"/>
      <c r="I172" s="30"/>
      <c r="J172" s="1"/>
      <c r="K172" s="1" t="s">
        <v>983</v>
      </c>
      <c r="L172" s="8" t="s">
        <v>984</v>
      </c>
      <c r="M172" s="1" t="s">
        <v>985</v>
      </c>
      <c r="N172" s="1" t="s">
        <v>986</v>
      </c>
      <c r="O172" s="1" t="s">
        <v>35</v>
      </c>
      <c r="P172" s="1" t="s">
        <v>987</v>
      </c>
      <c r="Q172" s="6" t="s">
        <v>40</v>
      </c>
      <c r="R172" s="6" t="s">
        <v>988</v>
      </c>
    </row>
    <row r="173" spans="1:18" x14ac:dyDescent="0.25">
      <c r="A173" s="4">
        <v>172</v>
      </c>
      <c r="B173" s="4">
        <v>1054</v>
      </c>
      <c r="C173" s="5" t="s">
        <v>989</v>
      </c>
      <c r="D173" s="22" t="s">
        <v>712</v>
      </c>
      <c r="E173" s="5" t="s">
        <v>17</v>
      </c>
      <c r="F173" s="16" t="s">
        <v>19</v>
      </c>
      <c r="G173" s="16" t="s">
        <v>31</v>
      </c>
      <c r="H173" s="16"/>
      <c r="I173" s="16"/>
      <c r="J173" s="5"/>
      <c r="K173" s="5" t="s">
        <v>990</v>
      </c>
      <c r="L173" s="10" t="s">
        <v>991</v>
      </c>
      <c r="M173" s="5" t="s">
        <v>992</v>
      </c>
      <c r="N173" s="5"/>
      <c r="O173" s="5"/>
      <c r="P173" s="19" t="s">
        <v>993</v>
      </c>
      <c r="Q173" s="22" t="s">
        <v>41</v>
      </c>
      <c r="R173" s="22" t="s">
        <v>994</v>
      </c>
    </row>
    <row r="174" spans="1:18" x14ac:dyDescent="0.25">
      <c r="A174" s="15">
        <v>173</v>
      </c>
      <c r="B174" s="6">
        <v>1055</v>
      </c>
      <c r="C174" s="1" t="s">
        <v>995</v>
      </c>
      <c r="D174" s="31" t="s">
        <v>712</v>
      </c>
      <c r="E174" s="1" t="s">
        <v>18</v>
      </c>
      <c r="F174" s="30" t="s">
        <v>53</v>
      </c>
      <c r="G174" s="30"/>
      <c r="H174" s="30"/>
      <c r="I174" s="30"/>
      <c r="J174" s="1"/>
      <c r="K174" s="1" t="s">
        <v>996</v>
      </c>
      <c r="L174" s="8" t="s">
        <v>997</v>
      </c>
      <c r="M174" s="1" t="s">
        <v>998</v>
      </c>
      <c r="N174" s="1" t="s">
        <v>999</v>
      </c>
      <c r="O174" s="1" t="s">
        <v>723</v>
      </c>
      <c r="P174" s="1" t="s">
        <v>1000</v>
      </c>
      <c r="Q174" s="6" t="s">
        <v>40</v>
      </c>
      <c r="R174" s="6" t="s">
        <v>1001</v>
      </c>
    </row>
    <row r="175" spans="1:18" x14ac:dyDescent="0.25">
      <c r="A175" s="15">
        <v>174</v>
      </c>
      <c r="B175" s="6">
        <v>1056</v>
      </c>
      <c r="C175" s="1" t="s">
        <v>1002</v>
      </c>
      <c r="D175" s="15" t="s">
        <v>712</v>
      </c>
      <c r="E175" s="1" t="s">
        <v>17</v>
      </c>
      <c r="F175" s="30" t="s">
        <v>32</v>
      </c>
      <c r="G175" s="30"/>
      <c r="H175" s="30"/>
      <c r="I175" s="30"/>
      <c r="J175" s="1"/>
      <c r="K175" s="1" t="s">
        <v>1003</v>
      </c>
      <c r="L175" s="8" t="s">
        <v>1004</v>
      </c>
      <c r="M175" s="1" t="s">
        <v>1005</v>
      </c>
      <c r="N175" s="1" t="s">
        <v>1006</v>
      </c>
      <c r="O175" s="1" t="s">
        <v>35</v>
      </c>
      <c r="P175" s="1" t="s">
        <v>1007</v>
      </c>
      <c r="Q175" s="6" t="s">
        <v>41</v>
      </c>
      <c r="R175" s="6" t="s">
        <v>1008</v>
      </c>
    </row>
    <row r="176" spans="1:18" x14ac:dyDescent="0.25">
      <c r="A176" s="15">
        <v>175</v>
      </c>
      <c r="B176" s="6">
        <v>1057</v>
      </c>
      <c r="C176" s="1" t="s">
        <v>1009</v>
      </c>
      <c r="D176" s="31" t="s">
        <v>712</v>
      </c>
      <c r="E176" s="1" t="s">
        <v>17</v>
      </c>
      <c r="F176" s="30" t="s">
        <v>26</v>
      </c>
      <c r="G176" s="30"/>
      <c r="H176" s="30"/>
      <c r="I176" s="30"/>
      <c r="J176" s="1"/>
      <c r="K176" s="1" t="s">
        <v>1010</v>
      </c>
      <c r="L176" s="8" t="s">
        <v>1011</v>
      </c>
      <c r="M176" s="1" t="s">
        <v>1012</v>
      </c>
      <c r="N176" s="1" t="s">
        <v>1013</v>
      </c>
      <c r="O176" s="1" t="s">
        <v>35</v>
      </c>
      <c r="P176" s="1" t="s">
        <v>1014</v>
      </c>
      <c r="Q176" s="6" t="s">
        <v>40</v>
      </c>
      <c r="R176" s="6" t="s">
        <v>1015</v>
      </c>
    </row>
    <row r="177" spans="1:18" x14ac:dyDescent="0.25">
      <c r="A177" s="15">
        <v>176</v>
      </c>
      <c r="B177" s="6">
        <v>1058</v>
      </c>
      <c r="C177" s="1" t="s">
        <v>1016</v>
      </c>
      <c r="D177" s="31" t="s">
        <v>712</v>
      </c>
      <c r="E177" s="1" t="s">
        <v>17</v>
      </c>
      <c r="F177" s="30" t="s">
        <v>31</v>
      </c>
      <c r="G177" s="30"/>
      <c r="H177" s="30"/>
      <c r="I177" s="30"/>
      <c r="J177" s="1"/>
      <c r="K177" s="1" t="s">
        <v>1017</v>
      </c>
      <c r="L177" s="8" t="s">
        <v>1018</v>
      </c>
      <c r="M177" s="1" t="s">
        <v>1019</v>
      </c>
      <c r="N177" s="1" t="s">
        <v>1020</v>
      </c>
      <c r="O177" s="1" t="s">
        <v>35</v>
      </c>
      <c r="P177" s="1" t="s">
        <v>1021</v>
      </c>
      <c r="Q177" s="6" t="s">
        <v>41</v>
      </c>
      <c r="R177" s="6" t="s">
        <v>1022</v>
      </c>
    </row>
    <row r="178" spans="1:18" x14ac:dyDescent="0.25">
      <c r="A178" s="15">
        <v>177</v>
      </c>
      <c r="B178" s="6">
        <v>1059</v>
      </c>
      <c r="C178" s="1" t="s">
        <v>1023</v>
      </c>
      <c r="D178" s="31" t="s">
        <v>712</v>
      </c>
      <c r="E178" s="1" t="s">
        <v>17</v>
      </c>
      <c r="F178" s="30" t="s">
        <v>21</v>
      </c>
      <c r="G178" s="30"/>
      <c r="H178" s="30"/>
      <c r="I178" s="30"/>
      <c r="J178" s="1"/>
      <c r="K178" s="1" t="s">
        <v>1024</v>
      </c>
      <c r="L178" s="8" t="s">
        <v>1025</v>
      </c>
      <c r="M178" s="1" t="s">
        <v>1026</v>
      </c>
      <c r="N178" s="1" t="s">
        <v>1027</v>
      </c>
      <c r="O178" s="1" t="s">
        <v>36</v>
      </c>
      <c r="P178" s="1" t="s">
        <v>1028</v>
      </c>
      <c r="Q178" s="6" t="s">
        <v>40</v>
      </c>
      <c r="R178" s="6" t="s">
        <v>1029</v>
      </c>
    </row>
    <row r="179" spans="1:18" x14ac:dyDescent="0.25">
      <c r="A179" s="15">
        <v>178</v>
      </c>
      <c r="B179" s="6">
        <v>1060</v>
      </c>
      <c r="C179" s="1" t="s">
        <v>1030</v>
      </c>
      <c r="D179" s="31" t="s">
        <v>712</v>
      </c>
      <c r="E179" s="1" t="s">
        <v>17</v>
      </c>
      <c r="F179" s="30" t="s">
        <v>21</v>
      </c>
      <c r="G179" s="30"/>
      <c r="H179" s="30"/>
      <c r="I179" s="30"/>
      <c r="J179" s="1"/>
      <c r="K179" s="1" t="s">
        <v>1031</v>
      </c>
      <c r="L179" s="8" t="s">
        <v>1032</v>
      </c>
      <c r="M179" s="1" t="s">
        <v>1033</v>
      </c>
      <c r="N179" s="1" t="s">
        <v>1034</v>
      </c>
      <c r="O179" s="1" t="s">
        <v>36</v>
      </c>
      <c r="P179" s="1" t="s">
        <v>1028</v>
      </c>
      <c r="Q179" s="6" t="s">
        <v>40</v>
      </c>
      <c r="R179" s="6" t="s">
        <v>1029</v>
      </c>
    </row>
    <row r="180" spans="1:18" x14ac:dyDescent="0.25">
      <c r="A180" s="15">
        <v>179</v>
      </c>
      <c r="B180" s="6">
        <v>1061</v>
      </c>
      <c r="C180" s="1" t="s">
        <v>1035</v>
      </c>
      <c r="D180" s="31" t="s">
        <v>712</v>
      </c>
      <c r="E180" s="1" t="s">
        <v>17</v>
      </c>
      <c r="F180" s="30" t="s">
        <v>67</v>
      </c>
      <c r="G180" s="30"/>
      <c r="H180" s="30"/>
      <c r="I180" s="30"/>
      <c r="J180" s="1"/>
      <c r="K180" s="1" t="s">
        <v>1036</v>
      </c>
      <c r="L180" s="8" t="s">
        <v>1037</v>
      </c>
      <c r="M180" s="1" t="s">
        <v>1038</v>
      </c>
      <c r="N180" s="1" t="s">
        <v>1039</v>
      </c>
      <c r="O180" s="1" t="s">
        <v>723</v>
      </c>
      <c r="P180" s="1" t="s">
        <v>52</v>
      </c>
      <c r="Q180" s="27" t="s">
        <v>41</v>
      </c>
      <c r="R180" s="27" t="s">
        <v>94</v>
      </c>
    </row>
    <row r="181" spans="1:18" x14ac:dyDescent="0.25">
      <c r="A181" s="4">
        <v>180</v>
      </c>
      <c r="B181" s="4">
        <v>1062</v>
      </c>
      <c r="C181" s="5" t="s">
        <v>1040</v>
      </c>
      <c r="D181" s="22" t="s">
        <v>712</v>
      </c>
      <c r="E181" s="5" t="s">
        <v>17</v>
      </c>
      <c r="F181" s="16" t="s">
        <v>29</v>
      </c>
      <c r="G181" s="16"/>
      <c r="H181" s="16"/>
      <c r="I181" s="16"/>
      <c r="J181" s="5"/>
      <c r="K181" s="5" t="s">
        <v>1041</v>
      </c>
      <c r="L181" s="10" t="s">
        <v>1037</v>
      </c>
      <c r="M181" s="5" t="s">
        <v>1038</v>
      </c>
      <c r="N181" s="5"/>
      <c r="O181" s="5"/>
      <c r="P181" s="19" t="s">
        <v>50</v>
      </c>
      <c r="Q181" s="22" t="s">
        <v>41</v>
      </c>
      <c r="R181" s="22" t="s">
        <v>94</v>
      </c>
    </row>
    <row r="182" spans="1:18" x14ac:dyDescent="0.25">
      <c r="A182" s="4">
        <v>181</v>
      </c>
      <c r="B182" s="4">
        <v>1063</v>
      </c>
      <c r="C182" s="5" t="s">
        <v>1042</v>
      </c>
      <c r="D182" s="4" t="s">
        <v>712</v>
      </c>
      <c r="E182" s="5" t="s">
        <v>17</v>
      </c>
      <c r="F182" s="16" t="s">
        <v>28</v>
      </c>
      <c r="G182" s="16"/>
      <c r="H182" s="16"/>
      <c r="I182" s="16"/>
      <c r="J182" s="5"/>
      <c r="K182" s="5" t="s">
        <v>1043</v>
      </c>
      <c r="L182" s="10" t="s">
        <v>1044</v>
      </c>
      <c r="M182" s="5" t="s">
        <v>1045</v>
      </c>
      <c r="N182" s="5"/>
      <c r="O182" s="5"/>
      <c r="P182" s="19" t="s">
        <v>50</v>
      </c>
      <c r="Q182" s="22" t="s">
        <v>41</v>
      </c>
      <c r="R182" s="22" t="s">
        <v>94</v>
      </c>
    </row>
    <row r="183" spans="1:18" x14ac:dyDescent="0.25">
      <c r="A183" s="4">
        <v>182</v>
      </c>
      <c r="B183" s="4">
        <v>1064</v>
      </c>
      <c r="C183" s="5" t="s">
        <v>1046</v>
      </c>
      <c r="D183" s="22" t="s">
        <v>712</v>
      </c>
      <c r="E183" s="5" t="s">
        <v>17</v>
      </c>
      <c r="F183" s="16" t="s">
        <v>26</v>
      </c>
      <c r="G183" s="16"/>
      <c r="H183" s="16"/>
      <c r="I183" s="16"/>
      <c r="J183" s="5"/>
      <c r="K183" s="5"/>
      <c r="L183" s="10" t="s">
        <v>1047</v>
      </c>
      <c r="M183" s="5" t="s">
        <v>1048</v>
      </c>
      <c r="N183" s="5"/>
      <c r="O183" s="5"/>
      <c r="P183" s="19" t="s">
        <v>637</v>
      </c>
      <c r="Q183" s="22" t="s">
        <v>39</v>
      </c>
      <c r="R183" s="22" t="s">
        <v>1049</v>
      </c>
    </row>
    <row r="184" spans="1:18" x14ac:dyDescent="0.25">
      <c r="A184" s="15">
        <v>183</v>
      </c>
      <c r="B184" s="6">
        <v>1065</v>
      </c>
      <c r="C184" s="1" t="s">
        <v>1050</v>
      </c>
      <c r="D184" s="31" t="s">
        <v>712</v>
      </c>
      <c r="E184" s="1" t="s">
        <v>17</v>
      </c>
      <c r="F184" s="30" t="s">
        <v>53</v>
      </c>
      <c r="G184" s="30"/>
      <c r="H184" s="30"/>
      <c r="I184" s="30"/>
      <c r="J184" s="1"/>
      <c r="K184" s="1" t="s">
        <v>1051</v>
      </c>
      <c r="L184" s="8" t="s">
        <v>1052</v>
      </c>
      <c r="M184" s="1" t="s">
        <v>1053</v>
      </c>
      <c r="N184" s="1" t="s">
        <v>1054</v>
      </c>
      <c r="O184" s="1" t="s">
        <v>805</v>
      </c>
      <c r="P184" s="1" t="s">
        <v>1055</v>
      </c>
      <c r="Q184" s="6" t="s">
        <v>40</v>
      </c>
      <c r="R184" s="6" t="s">
        <v>1056</v>
      </c>
    </row>
    <row r="185" spans="1:18" x14ac:dyDescent="0.25">
      <c r="A185" s="15">
        <v>184</v>
      </c>
      <c r="B185" s="6">
        <v>1066</v>
      </c>
      <c r="C185" s="1" t="s">
        <v>1057</v>
      </c>
      <c r="D185" s="31" t="s">
        <v>712</v>
      </c>
      <c r="E185" s="1" t="s">
        <v>17</v>
      </c>
      <c r="F185" s="30" t="s">
        <v>931</v>
      </c>
      <c r="G185" s="30" t="s">
        <v>230</v>
      </c>
      <c r="H185" s="30"/>
      <c r="I185" s="30"/>
      <c r="J185" s="1"/>
      <c r="K185" s="1" t="s">
        <v>1058</v>
      </c>
      <c r="L185" s="8" t="s">
        <v>1059</v>
      </c>
      <c r="M185" s="1" t="s">
        <v>1060</v>
      </c>
      <c r="N185" s="1" t="s">
        <v>1061</v>
      </c>
      <c r="O185" s="1" t="s">
        <v>1062</v>
      </c>
      <c r="P185" s="1" t="s">
        <v>1063</v>
      </c>
      <c r="Q185" s="6" t="s">
        <v>39</v>
      </c>
      <c r="R185" s="6" t="s">
        <v>1064</v>
      </c>
    </row>
    <row r="186" spans="1:18" x14ac:dyDescent="0.25">
      <c r="A186" s="15">
        <v>185</v>
      </c>
      <c r="B186" s="6">
        <v>1067</v>
      </c>
      <c r="C186" s="1" t="s">
        <v>1065</v>
      </c>
      <c r="D186" s="31" t="s">
        <v>712</v>
      </c>
      <c r="E186" s="1" t="s">
        <v>17</v>
      </c>
      <c r="F186" s="30" t="s">
        <v>26</v>
      </c>
      <c r="G186" s="30"/>
      <c r="H186" s="30"/>
      <c r="I186" s="30"/>
      <c r="J186" s="1"/>
      <c r="K186" s="1" t="s">
        <v>1066</v>
      </c>
      <c r="L186" s="8" t="s">
        <v>1067</v>
      </c>
      <c r="M186" s="1" t="s">
        <v>1068</v>
      </c>
      <c r="N186" s="1" t="s">
        <v>1069</v>
      </c>
      <c r="O186" s="1" t="s">
        <v>35</v>
      </c>
      <c r="P186" s="1" t="s">
        <v>1070</v>
      </c>
      <c r="Q186" s="27" t="s">
        <v>40</v>
      </c>
      <c r="R186" s="27" t="s">
        <v>1071</v>
      </c>
    </row>
    <row r="187" spans="1:18" x14ac:dyDescent="0.25">
      <c r="A187" s="15">
        <v>186</v>
      </c>
      <c r="B187" s="6">
        <v>1068</v>
      </c>
      <c r="C187" s="1" t="s">
        <v>1072</v>
      </c>
      <c r="D187" s="31" t="s">
        <v>712</v>
      </c>
      <c r="E187" s="1" t="s">
        <v>17</v>
      </c>
      <c r="F187" s="30" t="s">
        <v>26</v>
      </c>
      <c r="G187" s="30"/>
      <c r="H187" s="30"/>
      <c r="I187" s="30"/>
      <c r="J187" s="1"/>
      <c r="K187" s="1" t="s">
        <v>1073</v>
      </c>
      <c r="L187" s="8" t="s">
        <v>1074</v>
      </c>
      <c r="M187" s="1" t="s">
        <v>1075</v>
      </c>
      <c r="N187" s="1" t="s">
        <v>1076</v>
      </c>
      <c r="O187" s="1" t="s">
        <v>35</v>
      </c>
      <c r="P187" s="1" t="s">
        <v>1070</v>
      </c>
      <c r="Q187" s="27" t="s">
        <v>40</v>
      </c>
      <c r="R187" s="27" t="s">
        <v>1071</v>
      </c>
    </row>
    <row r="188" spans="1:18" x14ac:dyDescent="0.25">
      <c r="A188" s="15">
        <v>187</v>
      </c>
      <c r="B188" s="6">
        <v>1069</v>
      </c>
      <c r="C188" s="1" t="s">
        <v>1077</v>
      </c>
      <c r="D188" s="31" t="s">
        <v>712</v>
      </c>
      <c r="E188" s="1" t="s">
        <v>17</v>
      </c>
      <c r="F188" s="30" t="s">
        <v>24</v>
      </c>
      <c r="G188" s="30"/>
      <c r="H188" s="30"/>
      <c r="I188" s="30"/>
      <c r="J188" s="1"/>
      <c r="K188" s="1" t="s">
        <v>1078</v>
      </c>
      <c r="L188" s="8" t="s">
        <v>1079</v>
      </c>
      <c r="M188" s="1" t="s">
        <v>1080</v>
      </c>
      <c r="N188" s="1" t="s">
        <v>1081</v>
      </c>
      <c r="O188" s="1" t="s">
        <v>35</v>
      </c>
      <c r="P188" s="1" t="s">
        <v>50</v>
      </c>
      <c r="Q188" s="6" t="s">
        <v>39</v>
      </c>
      <c r="R188" s="6" t="s">
        <v>1082</v>
      </c>
    </row>
    <row r="189" spans="1:18" x14ac:dyDescent="0.25">
      <c r="A189" s="4">
        <v>188</v>
      </c>
      <c r="B189" s="4">
        <v>1070</v>
      </c>
      <c r="C189" s="5" t="s">
        <v>1083</v>
      </c>
      <c r="D189" s="22" t="s">
        <v>712</v>
      </c>
      <c r="E189" s="5" t="s">
        <v>17</v>
      </c>
      <c r="F189" s="16" t="s">
        <v>26</v>
      </c>
      <c r="G189" s="16"/>
      <c r="H189" s="16"/>
      <c r="I189" s="16"/>
      <c r="J189" s="5"/>
      <c r="K189" s="5"/>
      <c r="L189" s="10" t="s">
        <v>1084</v>
      </c>
      <c r="M189" s="5" t="s">
        <v>1085</v>
      </c>
      <c r="N189" s="5"/>
      <c r="O189" s="5"/>
      <c r="P189" s="19" t="s">
        <v>50</v>
      </c>
      <c r="Q189" s="22" t="s">
        <v>41</v>
      </c>
      <c r="R189" s="22" t="s">
        <v>1086</v>
      </c>
    </row>
    <row r="190" spans="1:18" x14ac:dyDescent="0.25">
      <c r="A190" s="4">
        <v>189</v>
      </c>
      <c r="B190" s="4">
        <v>1071</v>
      </c>
      <c r="C190" s="5" t="s">
        <v>1087</v>
      </c>
      <c r="D190" s="22" t="s">
        <v>712</v>
      </c>
      <c r="E190" s="5" t="s">
        <v>17</v>
      </c>
      <c r="F190" s="16" t="s">
        <v>21</v>
      </c>
      <c r="G190" s="16"/>
      <c r="H190" s="16"/>
      <c r="I190" s="16"/>
      <c r="J190" s="5"/>
      <c r="K190" s="5"/>
      <c r="L190" s="10" t="s">
        <v>1088</v>
      </c>
      <c r="M190" s="5" t="s">
        <v>1089</v>
      </c>
      <c r="N190" s="5"/>
      <c r="O190" s="5"/>
      <c r="P190" s="19" t="s">
        <v>74</v>
      </c>
      <c r="Q190" s="22" t="s">
        <v>39</v>
      </c>
      <c r="R190" s="22" t="s">
        <v>1090</v>
      </c>
    </row>
    <row r="191" spans="1:18" x14ac:dyDescent="0.25">
      <c r="A191" s="15">
        <v>190</v>
      </c>
      <c r="B191" s="6">
        <v>1072</v>
      </c>
      <c r="C191" s="1" t="s">
        <v>1091</v>
      </c>
      <c r="D191" s="31" t="s">
        <v>712</v>
      </c>
      <c r="E191" s="1" t="s">
        <v>17</v>
      </c>
      <c r="F191" s="30" t="s">
        <v>22</v>
      </c>
      <c r="G191" s="30"/>
      <c r="H191" s="30"/>
      <c r="I191" s="30"/>
      <c r="J191" s="1"/>
      <c r="K191" s="1" t="s">
        <v>1092</v>
      </c>
      <c r="L191" s="8" t="s">
        <v>1093</v>
      </c>
      <c r="M191" s="1" t="s">
        <v>1094</v>
      </c>
      <c r="N191" s="1" t="s">
        <v>1095</v>
      </c>
      <c r="O191" s="1" t="s">
        <v>35</v>
      </c>
      <c r="P191" s="1" t="s">
        <v>1096</v>
      </c>
      <c r="Q191" s="6" t="s">
        <v>40</v>
      </c>
      <c r="R191" s="6" t="s">
        <v>638</v>
      </c>
    </row>
    <row r="192" spans="1:18" x14ac:dyDescent="0.25">
      <c r="A192" s="4">
        <v>191</v>
      </c>
      <c r="B192" s="4">
        <v>1073</v>
      </c>
      <c r="C192" s="5" t="s">
        <v>1097</v>
      </c>
      <c r="D192" s="4" t="s">
        <v>712</v>
      </c>
      <c r="E192" s="5" t="s">
        <v>17</v>
      </c>
      <c r="F192" s="16" t="s">
        <v>29</v>
      </c>
      <c r="G192" s="16"/>
      <c r="H192" s="16"/>
      <c r="I192" s="16"/>
      <c r="J192" s="5"/>
      <c r="K192" s="5" t="s">
        <v>1098</v>
      </c>
      <c r="L192" s="10" t="s">
        <v>1099</v>
      </c>
      <c r="M192" s="5" t="s">
        <v>1100</v>
      </c>
      <c r="N192" s="5"/>
      <c r="O192" s="5"/>
      <c r="P192" s="19" t="s">
        <v>1101</v>
      </c>
      <c r="Q192" s="22" t="s">
        <v>40</v>
      </c>
      <c r="R192" s="22" t="s">
        <v>1102</v>
      </c>
    </row>
    <row r="193" spans="1:18" x14ac:dyDescent="0.25">
      <c r="A193" s="4">
        <v>192</v>
      </c>
      <c r="B193" s="4">
        <v>1074</v>
      </c>
      <c r="C193" s="5" t="s">
        <v>1103</v>
      </c>
      <c r="D193" s="22" t="s">
        <v>712</v>
      </c>
      <c r="E193" s="5" t="s">
        <v>17</v>
      </c>
      <c r="F193" s="16" t="s">
        <v>931</v>
      </c>
      <c r="G193" s="16" t="s">
        <v>230</v>
      </c>
      <c r="H193" s="16"/>
      <c r="I193" s="16"/>
      <c r="J193" s="5"/>
      <c r="K193" s="5"/>
      <c r="L193" s="10" t="s">
        <v>1104</v>
      </c>
      <c r="M193" s="5" t="s">
        <v>1105</v>
      </c>
      <c r="N193" s="5"/>
      <c r="O193" s="5"/>
      <c r="P193" s="19" t="s">
        <v>1106</v>
      </c>
      <c r="Q193" s="22" t="s">
        <v>41</v>
      </c>
      <c r="R193" s="22" t="s">
        <v>641</v>
      </c>
    </row>
    <row r="194" spans="1:18" x14ac:dyDescent="0.25">
      <c r="A194" s="15">
        <v>193</v>
      </c>
      <c r="B194" s="6">
        <v>1075</v>
      </c>
      <c r="C194" s="1" t="s">
        <v>1107</v>
      </c>
      <c r="D194" s="31" t="s">
        <v>712</v>
      </c>
      <c r="E194" s="1" t="s">
        <v>17</v>
      </c>
      <c r="F194" s="30" t="s">
        <v>20</v>
      </c>
      <c r="G194" s="30" t="s">
        <v>26</v>
      </c>
      <c r="H194" s="30"/>
      <c r="I194" s="30"/>
      <c r="J194" s="1"/>
      <c r="K194" s="1" t="s">
        <v>1108</v>
      </c>
      <c r="L194" s="8" t="s">
        <v>1109</v>
      </c>
      <c r="M194" s="1" t="s">
        <v>1110</v>
      </c>
      <c r="N194" s="1" t="s">
        <v>1111</v>
      </c>
      <c r="O194" s="1" t="s">
        <v>36</v>
      </c>
      <c r="P194" s="1" t="s">
        <v>64</v>
      </c>
      <c r="Q194" s="6" t="s">
        <v>40</v>
      </c>
      <c r="R194" s="6" t="s">
        <v>68</v>
      </c>
    </row>
    <row r="195" spans="1:18" x14ac:dyDescent="0.25">
      <c r="A195" s="4">
        <v>194</v>
      </c>
      <c r="B195" s="4">
        <v>1076</v>
      </c>
      <c r="C195" s="5" t="s">
        <v>1112</v>
      </c>
      <c r="D195" s="22" t="s">
        <v>712</v>
      </c>
      <c r="E195" s="5" t="s">
        <v>17</v>
      </c>
      <c r="F195" s="16" t="s">
        <v>20</v>
      </c>
      <c r="G195" s="16"/>
      <c r="H195" s="16"/>
      <c r="I195" s="16"/>
      <c r="J195" s="5"/>
      <c r="K195" s="5"/>
      <c r="L195" s="10" t="s">
        <v>1113</v>
      </c>
      <c r="M195" s="5" t="s">
        <v>1114</v>
      </c>
      <c r="N195" s="5"/>
      <c r="O195" s="5"/>
      <c r="P195" s="19" t="s">
        <v>64</v>
      </c>
      <c r="Q195" s="22" t="s">
        <v>40</v>
      </c>
      <c r="R195" s="22" t="s">
        <v>68</v>
      </c>
    </row>
    <row r="196" spans="1:18" s="7" customFormat="1" x14ac:dyDescent="0.25">
      <c r="A196" s="4">
        <v>195</v>
      </c>
      <c r="B196" s="4">
        <v>1077</v>
      </c>
      <c r="C196" s="5" t="s">
        <v>1115</v>
      </c>
      <c r="D196" s="4" t="s">
        <v>712</v>
      </c>
      <c r="E196" s="5" t="s">
        <v>17</v>
      </c>
      <c r="F196" s="16" t="s">
        <v>20</v>
      </c>
      <c r="G196" s="16"/>
      <c r="H196" s="16"/>
      <c r="I196" s="16"/>
      <c r="J196" s="5"/>
      <c r="K196" s="5"/>
      <c r="L196" s="10" t="s">
        <v>1116</v>
      </c>
      <c r="M196" s="5" t="s">
        <v>1117</v>
      </c>
      <c r="N196" s="5"/>
      <c r="O196" s="5"/>
      <c r="P196" s="19" t="s">
        <v>64</v>
      </c>
      <c r="Q196" s="22" t="s">
        <v>40</v>
      </c>
      <c r="R196" s="22" t="s">
        <v>68</v>
      </c>
    </row>
    <row r="197" spans="1:18" x14ac:dyDescent="0.25">
      <c r="A197" s="15">
        <v>196</v>
      </c>
      <c r="B197" s="6">
        <v>1078</v>
      </c>
      <c r="C197" s="1" t="s">
        <v>1118</v>
      </c>
      <c r="D197" s="15" t="s">
        <v>712</v>
      </c>
      <c r="E197" s="1" t="s">
        <v>17</v>
      </c>
      <c r="F197" s="30" t="s">
        <v>22</v>
      </c>
      <c r="G197" s="30"/>
      <c r="H197" s="30"/>
      <c r="I197" s="30"/>
      <c r="J197" s="1"/>
      <c r="K197" s="1" t="s">
        <v>35</v>
      </c>
      <c r="L197" s="8" t="s">
        <v>1119</v>
      </c>
      <c r="M197" s="1" t="s">
        <v>1120</v>
      </c>
      <c r="N197" s="1" t="s">
        <v>1121</v>
      </c>
      <c r="O197" s="1" t="s">
        <v>47</v>
      </c>
      <c r="P197" s="1" t="s">
        <v>96</v>
      </c>
      <c r="Q197" s="6" t="s">
        <v>41</v>
      </c>
      <c r="R197" s="6" t="s">
        <v>644</v>
      </c>
    </row>
    <row r="198" spans="1:18" x14ac:dyDescent="0.25">
      <c r="A198" s="4">
        <v>197</v>
      </c>
      <c r="B198" s="4">
        <v>1079</v>
      </c>
      <c r="C198" s="5" t="s">
        <v>1122</v>
      </c>
      <c r="D198" s="22" t="s">
        <v>712</v>
      </c>
      <c r="E198" s="5" t="s">
        <v>17</v>
      </c>
      <c r="F198" s="16" t="s">
        <v>22</v>
      </c>
      <c r="G198" s="16"/>
      <c r="H198" s="16"/>
      <c r="I198" s="16"/>
      <c r="J198" s="5"/>
      <c r="K198" s="5" t="s">
        <v>1123</v>
      </c>
      <c r="L198" s="10" t="s">
        <v>1124</v>
      </c>
      <c r="M198" s="5" t="s">
        <v>1125</v>
      </c>
      <c r="N198" s="5"/>
      <c r="O198" s="5"/>
      <c r="P198" s="19" t="s">
        <v>1126</v>
      </c>
      <c r="Q198" s="22" t="s">
        <v>40</v>
      </c>
      <c r="R198" s="22" t="s">
        <v>1127</v>
      </c>
    </row>
    <row r="199" spans="1:18" x14ac:dyDescent="0.25">
      <c r="A199" s="4">
        <v>198</v>
      </c>
      <c r="B199" s="4">
        <v>1080</v>
      </c>
      <c r="C199" s="5" t="s">
        <v>1128</v>
      </c>
      <c r="D199" s="4" t="s">
        <v>712</v>
      </c>
      <c r="E199" s="5" t="s">
        <v>17</v>
      </c>
      <c r="F199" s="16" t="s">
        <v>26</v>
      </c>
      <c r="G199" s="16"/>
      <c r="H199" s="16"/>
      <c r="I199" s="16"/>
      <c r="J199" s="5"/>
      <c r="K199" s="5" t="s">
        <v>1129</v>
      </c>
      <c r="L199" s="10" t="s">
        <v>1130</v>
      </c>
      <c r="M199" s="5" t="s">
        <v>1131</v>
      </c>
      <c r="N199" s="5"/>
      <c r="O199" s="5"/>
      <c r="P199" s="19" t="s">
        <v>1126</v>
      </c>
      <c r="Q199" s="22" t="s">
        <v>40</v>
      </c>
      <c r="R199" s="22" t="s">
        <v>1127</v>
      </c>
    </row>
    <row r="200" spans="1:18" x14ac:dyDescent="0.25">
      <c r="A200" s="15">
        <v>199</v>
      </c>
      <c r="B200" s="6">
        <v>1081</v>
      </c>
      <c r="C200" s="1" t="s">
        <v>1132</v>
      </c>
      <c r="D200" s="31" t="s">
        <v>712</v>
      </c>
      <c r="E200" s="1" t="s">
        <v>18</v>
      </c>
      <c r="F200" s="30" t="s">
        <v>231</v>
      </c>
      <c r="G200" s="30"/>
      <c r="H200" s="30"/>
      <c r="I200" s="30"/>
      <c r="J200" s="1"/>
      <c r="K200" s="1" t="s">
        <v>1133</v>
      </c>
      <c r="L200" s="8" t="s">
        <v>1134</v>
      </c>
      <c r="M200" s="1" t="s">
        <v>1135</v>
      </c>
      <c r="N200" s="1" t="s">
        <v>1136</v>
      </c>
      <c r="O200" s="1" t="s">
        <v>36</v>
      </c>
      <c r="P200" s="1" t="s">
        <v>1137</v>
      </c>
      <c r="Q200" s="6" t="s">
        <v>39</v>
      </c>
      <c r="R200" s="6" t="s">
        <v>1138</v>
      </c>
    </row>
    <row r="201" spans="1:18" s="7" customFormat="1" x14ac:dyDescent="0.25">
      <c r="A201" s="4">
        <v>200</v>
      </c>
      <c r="B201" s="4">
        <v>1082</v>
      </c>
      <c r="C201" s="5" t="s">
        <v>1139</v>
      </c>
      <c r="D201" s="4" t="s">
        <v>712</v>
      </c>
      <c r="E201" s="19" t="s">
        <v>18</v>
      </c>
      <c r="F201" s="16" t="s">
        <v>20</v>
      </c>
      <c r="G201" s="16"/>
      <c r="H201" s="16"/>
      <c r="I201" s="16"/>
      <c r="J201" s="5"/>
      <c r="K201" s="5"/>
      <c r="L201" s="10" t="s">
        <v>1140</v>
      </c>
      <c r="M201" s="5" t="s">
        <v>1141</v>
      </c>
      <c r="N201" s="5"/>
      <c r="O201" s="5"/>
      <c r="P201" s="5"/>
      <c r="Q201" s="22" t="s">
        <v>38</v>
      </c>
      <c r="R201" s="4"/>
    </row>
    <row r="202" spans="1:18" x14ac:dyDescent="0.25">
      <c r="A202" s="15">
        <v>201</v>
      </c>
      <c r="B202" s="6">
        <v>1083</v>
      </c>
      <c r="C202" s="1" t="s">
        <v>1142</v>
      </c>
      <c r="D202" s="31" t="s">
        <v>712</v>
      </c>
      <c r="E202" s="1" t="s">
        <v>17</v>
      </c>
      <c r="F202" s="30" t="s">
        <v>26</v>
      </c>
      <c r="G202" s="30"/>
      <c r="H202" s="30"/>
      <c r="I202" s="30"/>
      <c r="J202" s="1"/>
      <c r="K202" s="1" t="s">
        <v>1143</v>
      </c>
      <c r="L202" s="8" t="s">
        <v>1144</v>
      </c>
      <c r="M202" s="1" t="s">
        <v>1145</v>
      </c>
      <c r="N202" s="1" t="s">
        <v>1146</v>
      </c>
      <c r="O202" s="1" t="s">
        <v>35</v>
      </c>
      <c r="P202" s="1" t="s">
        <v>1147</v>
      </c>
      <c r="Q202" s="6" t="s">
        <v>40</v>
      </c>
      <c r="R202" s="6" t="s">
        <v>101</v>
      </c>
    </row>
    <row r="203" spans="1:18" x14ac:dyDescent="0.25">
      <c r="A203" s="4">
        <v>202</v>
      </c>
      <c r="B203" s="4">
        <v>1084</v>
      </c>
      <c r="C203" s="5" t="s">
        <v>1148</v>
      </c>
      <c r="D203" s="22" t="s">
        <v>712</v>
      </c>
      <c r="E203" s="5" t="s">
        <v>17</v>
      </c>
      <c r="F203" s="16" t="s">
        <v>22</v>
      </c>
      <c r="G203" s="16"/>
      <c r="H203" s="16"/>
      <c r="I203" s="16"/>
      <c r="J203" s="5"/>
      <c r="K203" s="5" t="s">
        <v>1149</v>
      </c>
      <c r="L203" s="10" t="s">
        <v>1150</v>
      </c>
      <c r="M203" s="5" t="s">
        <v>1151</v>
      </c>
      <c r="N203" s="5"/>
      <c r="O203" s="5"/>
      <c r="P203" s="19" t="s">
        <v>88</v>
      </c>
      <c r="Q203" s="22" t="s">
        <v>40</v>
      </c>
      <c r="R203" s="22" t="s">
        <v>1152</v>
      </c>
    </row>
    <row r="204" spans="1:18" s="7" customFormat="1" x14ac:dyDescent="0.25">
      <c r="A204" s="15">
        <v>203</v>
      </c>
      <c r="B204" s="6">
        <v>1085</v>
      </c>
      <c r="C204" s="1" t="s">
        <v>1153</v>
      </c>
      <c r="D204" s="15" t="s">
        <v>712</v>
      </c>
      <c r="E204" s="1" t="s">
        <v>17</v>
      </c>
      <c r="F204" s="30" t="s">
        <v>67</v>
      </c>
      <c r="G204" s="30" t="s">
        <v>931</v>
      </c>
      <c r="H204" s="30" t="s">
        <v>230</v>
      </c>
      <c r="I204" s="30"/>
      <c r="J204" s="1"/>
      <c r="K204" s="1" t="s">
        <v>1154</v>
      </c>
      <c r="L204" s="8" t="s">
        <v>1155</v>
      </c>
      <c r="M204" s="1" t="s">
        <v>1156</v>
      </c>
      <c r="N204" s="1" t="s">
        <v>1157</v>
      </c>
      <c r="O204" s="1" t="s">
        <v>35</v>
      </c>
      <c r="P204" s="1" t="s">
        <v>1158</v>
      </c>
      <c r="Q204" s="6" t="s">
        <v>41</v>
      </c>
      <c r="R204" s="6" t="s">
        <v>1159</v>
      </c>
    </row>
    <row r="205" spans="1:18" s="7" customFormat="1" x14ac:dyDescent="0.25">
      <c r="A205" s="15">
        <v>204</v>
      </c>
      <c r="B205" s="6">
        <v>1086</v>
      </c>
      <c r="C205" s="1" t="s">
        <v>1160</v>
      </c>
      <c r="D205" s="31" t="s">
        <v>712</v>
      </c>
      <c r="E205" s="1" t="s">
        <v>17</v>
      </c>
      <c r="F205" s="30" t="s">
        <v>53</v>
      </c>
      <c r="G205" s="30"/>
      <c r="H205" s="30"/>
      <c r="I205" s="30"/>
      <c r="J205" s="1"/>
      <c r="K205" s="1" t="s">
        <v>1161</v>
      </c>
      <c r="L205" s="8" t="s">
        <v>1162</v>
      </c>
      <c r="M205" s="1" t="s">
        <v>1163</v>
      </c>
      <c r="N205" s="1" t="s">
        <v>1164</v>
      </c>
      <c r="O205" s="1" t="s">
        <v>47</v>
      </c>
      <c r="P205" s="1" t="s">
        <v>1158</v>
      </c>
      <c r="Q205" s="27" t="s">
        <v>41</v>
      </c>
      <c r="R205" s="27" t="s">
        <v>1159</v>
      </c>
    </row>
    <row r="206" spans="1:18" x14ac:dyDescent="0.25">
      <c r="A206" s="15">
        <v>205</v>
      </c>
      <c r="B206" s="6">
        <v>1087</v>
      </c>
      <c r="C206" s="1" t="s">
        <v>1165</v>
      </c>
      <c r="D206" s="31" t="s">
        <v>712</v>
      </c>
      <c r="E206" s="1" t="s">
        <v>18</v>
      </c>
      <c r="F206" s="30" t="s">
        <v>61</v>
      </c>
      <c r="G206" s="30"/>
      <c r="H206" s="30"/>
      <c r="I206" s="30"/>
      <c r="J206" s="1"/>
      <c r="K206" s="1" t="s">
        <v>83</v>
      </c>
      <c r="L206" s="8" t="s">
        <v>1166</v>
      </c>
      <c r="M206" s="1" t="s">
        <v>1167</v>
      </c>
      <c r="N206" s="1" t="s">
        <v>1168</v>
      </c>
      <c r="O206" s="1" t="s">
        <v>47</v>
      </c>
      <c r="P206" s="1" t="s">
        <v>1169</v>
      </c>
      <c r="Q206" s="6" t="s">
        <v>39</v>
      </c>
      <c r="R206" s="6" t="s">
        <v>1170</v>
      </c>
    </row>
    <row r="207" spans="1:18" x14ac:dyDescent="0.25">
      <c r="A207" s="15">
        <v>206</v>
      </c>
      <c r="B207" s="6">
        <v>1088</v>
      </c>
      <c r="C207" s="1" t="s">
        <v>1171</v>
      </c>
      <c r="D207" s="31" t="s">
        <v>712</v>
      </c>
      <c r="E207" s="1" t="s">
        <v>17</v>
      </c>
      <c r="F207" s="30" t="s">
        <v>32</v>
      </c>
      <c r="G207" s="30"/>
      <c r="H207" s="30"/>
      <c r="I207" s="30"/>
      <c r="J207" s="1"/>
      <c r="K207" s="1" t="s">
        <v>1172</v>
      </c>
      <c r="L207" s="8" t="s">
        <v>1173</v>
      </c>
      <c r="M207" s="1" t="s">
        <v>1174</v>
      </c>
      <c r="N207" s="1" t="s">
        <v>1175</v>
      </c>
      <c r="O207" s="1" t="s">
        <v>821</v>
      </c>
      <c r="P207" s="1" t="s">
        <v>1176</v>
      </c>
      <c r="Q207" s="6" t="s">
        <v>41</v>
      </c>
      <c r="R207" s="6" t="s">
        <v>1177</v>
      </c>
    </row>
    <row r="208" spans="1:18" x14ac:dyDescent="0.25">
      <c r="A208" s="4">
        <v>207</v>
      </c>
      <c r="B208" s="4">
        <v>1089</v>
      </c>
      <c r="C208" s="5" t="s">
        <v>1178</v>
      </c>
      <c r="D208" s="22" t="s">
        <v>712</v>
      </c>
      <c r="E208" s="5" t="s">
        <v>17</v>
      </c>
      <c r="F208" s="16" t="s">
        <v>46</v>
      </c>
      <c r="G208" s="16" t="s">
        <v>22</v>
      </c>
      <c r="H208" s="16"/>
      <c r="I208" s="16"/>
      <c r="J208" s="5"/>
      <c r="K208" s="5"/>
      <c r="L208" s="10" t="s">
        <v>1179</v>
      </c>
      <c r="M208" s="5" t="s">
        <v>1180</v>
      </c>
      <c r="N208" s="5"/>
      <c r="O208" s="5"/>
      <c r="P208" s="5"/>
      <c r="Q208" s="22" t="s">
        <v>38</v>
      </c>
      <c r="R208" s="4"/>
    </row>
    <row r="209" spans="1:18" x14ac:dyDescent="0.25">
      <c r="A209" s="15">
        <v>208</v>
      </c>
      <c r="B209" s="6">
        <v>1090</v>
      </c>
      <c r="C209" s="1" t="s">
        <v>1181</v>
      </c>
      <c r="D209" s="31" t="s">
        <v>712</v>
      </c>
      <c r="E209" s="1" t="s">
        <v>17</v>
      </c>
      <c r="F209" s="30" t="s">
        <v>31</v>
      </c>
      <c r="G209" s="30"/>
      <c r="H209" s="30"/>
      <c r="I209" s="30"/>
      <c r="J209" s="1"/>
      <c r="K209" s="1" t="s">
        <v>1182</v>
      </c>
      <c r="L209" s="8" t="s">
        <v>1183</v>
      </c>
      <c r="M209" s="1" t="s">
        <v>1184</v>
      </c>
      <c r="N209" s="1" t="s">
        <v>1185</v>
      </c>
      <c r="O209" s="1" t="s">
        <v>47</v>
      </c>
      <c r="P209" s="1" t="s">
        <v>600</v>
      </c>
      <c r="Q209" s="6" t="s">
        <v>40</v>
      </c>
      <c r="R209" s="6" t="s">
        <v>1186</v>
      </c>
    </row>
    <row r="210" spans="1:18" x14ac:dyDescent="0.25">
      <c r="A210" s="15">
        <v>209</v>
      </c>
      <c r="B210" s="6">
        <v>1091</v>
      </c>
      <c r="C210" s="1" t="s">
        <v>1187</v>
      </c>
      <c r="D210" s="15" t="s">
        <v>712</v>
      </c>
      <c r="E210" s="1" t="s">
        <v>17</v>
      </c>
      <c r="F210" s="30" t="s">
        <v>48</v>
      </c>
      <c r="G210" s="30"/>
      <c r="H210" s="30"/>
      <c r="I210" s="30"/>
      <c r="J210" s="1"/>
      <c r="K210" s="1" t="s">
        <v>1188</v>
      </c>
      <c r="L210" s="8" t="s">
        <v>1189</v>
      </c>
      <c r="M210" s="1" t="s">
        <v>1190</v>
      </c>
      <c r="N210" s="1" t="s">
        <v>1191</v>
      </c>
      <c r="O210" s="1" t="s">
        <v>821</v>
      </c>
      <c r="P210" s="1" t="s">
        <v>613</v>
      </c>
      <c r="Q210" s="6" t="s">
        <v>40</v>
      </c>
      <c r="R210" s="6" t="s">
        <v>1192</v>
      </c>
    </row>
    <row r="211" spans="1:18" x14ac:dyDescent="0.25">
      <c r="A211" s="4">
        <v>210</v>
      </c>
      <c r="B211" s="4">
        <v>1092</v>
      </c>
      <c r="C211" s="5" t="s">
        <v>1193</v>
      </c>
      <c r="D211" s="22" t="s">
        <v>712</v>
      </c>
      <c r="E211" s="5" t="s">
        <v>17</v>
      </c>
      <c r="F211" s="16" t="s">
        <v>53</v>
      </c>
      <c r="G211" s="16" t="s">
        <v>82</v>
      </c>
      <c r="H211" s="16"/>
      <c r="I211" s="16"/>
      <c r="J211" s="5"/>
      <c r="K211" s="5" t="s">
        <v>1194</v>
      </c>
      <c r="L211" s="10" t="s">
        <v>1195</v>
      </c>
      <c r="M211" s="5" t="s">
        <v>1196</v>
      </c>
      <c r="N211" s="5"/>
      <c r="O211" s="5"/>
      <c r="P211" s="19" t="s">
        <v>735</v>
      </c>
      <c r="Q211" s="22" t="s">
        <v>40</v>
      </c>
      <c r="R211" s="22" t="s">
        <v>1197</v>
      </c>
    </row>
    <row r="212" spans="1:18" s="7" customFormat="1" x14ac:dyDescent="0.25">
      <c r="A212" s="15">
        <v>211</v>
      </c>
      <c r="B212" s="6">
        <v>1093</v>
      </c>
      <c r="C212" s="1" t="s">
        <v>1198</v>
      </c>
      <c r="D212" s="31" t="s">
        <v>712</v>
      </c>
      <c r="E212" s="1" t="s">
        <v>17</v>
      </c>
      <c r="F212" s="30" t="s">
        <v>48</v>
      </c>
      <c r="G212" s="30"/>
      <c r="H212" s="30"/>
      <c r="I212" s="30"/>
      <c r="J212" s="1"/>
      <c r="K212" s="1" t="s">
        <v>1199</v>
      </c>
      <c r="L212" s="8" t="s">
        <v>1200</v>
      </c>
      <c r="M212" s="1" t="s">
        <v>1201</v>
      </c>
      <c r="N212" s="1" t="s">
        <v>1202</v>
      </c>
      <c r="O212" s="1" t="s">
        <v>821</v>
      </c>
      <c r="P212" s="1" t="s">
        <v>59</v>
      </c>
      <c r="Q212" s="6" t="s">
        <v>41</v>
      </c>
      <c r="R212" s="6" t="s">
        <v>98</v>
      </c>
    </row>
    <row r="213" spans="1:18" x14ac:dyDescent="0.25">
      <c r="A213" s="4">
        <v>212</v>
      </c>
      <c r="B213" s="4">
        <v>1094</v>
      </c>
      <c r="C213" s="5" t="s">
        <v>1203</v>
      </c>
      <c r="D213" s="4" t="s">
        <v>712</v>
      </c>
      <c r="E213" s="5" t="s">
        <v>17</v>
      </c>
      <c r="F213" s="16" t="s">
        <v>28</v>
      </c>
      <c r="G213" s="16" t="s">
        <v>29</v>
      </c>
      <c r="H213" s="16"/>
      <c r="I213" s="16"/>
      <c r="J213" s="5"/>
      <c r="K213" s="5" t="s">
        <v>1204</v>
      </c>
      <c r="L213" s="10" t="s">
        <v>1205</v>
      </c>
      <c r="M213" s="5" t="s">
        <v>1206</v>
      </c>
      <c r="N213" s="5"/>
      <c r="O213" s="5"/>
      <c r="P213" s="19" t="s">
        <v>683</v>
      </c>
      <c r="Q213" s="22" t="s">
        <v>41</v>
      </c>
      <c r="R213" s="22" t="s">
        <v>1207</v>
      </c>
    </row>
    <row r="214" spans="1:18" x14ac:dyDescent="0.25">
      <c r="A214" s="15">
        <v>213</v>
      </c>
      <c r="B214" s="6">
        <v>1095</v>
      </c>
      <c r="C214" s="1" t="s">
        <v>1208</v>
      </c>
      <c r="D214" s="31" t="s">
        <v>712</v>
      </c>
      <c r="E214" s="1" t="s">
        <v>18</v>
      </c>
      <c r="F214" s="30" t="s">
        <v>27</v>
      </c>
      <c r="G214" s="30" t="s">
        <v>54</v>
      </c>
      <c r="H214" s="30"/>
      <c r="I214" s="30"/>
      <c r="J214" s="1"/>
      <c r="K214" s="1" t="s">
        <v>35</v>
      </c>
      <c r="L214" s="8" t="s">
        <v>1209</v>
      </c>
      <c r="M214" s="1" t="s">
        <v>1210</v>
      </c>
      <c r="N214" s="1" t="s">
        <v>1211</v>
      </c>
      <c r="O214" s="1" t="s">
        <v>47</v>
      </c>
      <c r="P214" s="1" t="s">
        <v>605</v>
      </c>
      <c r="Q214" s="6" t="s">
        <v>40</v>
      </c>
      <c r="R214" s="6" t="s">
        <v>1212</v>
      </c>
    </row>
    <row r="215" spans="1:18" x14ac:dyDescent="0.25">
      <c r="A215" s="15">
        <v>214</v>
      </c>
      <c r="B215" s="6">
        <v>1096</v>
      </c>
      <c r="C215" s="1" t="s">
        <v>1213</v>
      </c>
      <c r="D215" s="31" t="s">
        <v>712</v>
      </c>
      <c r="E215" s="1" t="s">
        <v>17</v>
      </c>
      <c r="F215" s="30" t="s">
        <v>54</v>
      </c>
      <c r="G215" s="30"/>
      <c r="H215" s="30"/>
      <c r="I215" s="30"/>
      <c r="J215" s="1"/>
      <c r="K215" s="1" t="s">
        <v>1214</v>
      </c>
      <c r="L215" s="8" t="s">
        <v>1215</v>
      </c>
      <c r="M215" s="1" t="s">
        <v>1216</v>
      </c>
      <c r="N215" s="1" t="s">
        <v>1217</v>
      </c>
      <c r="O215" s="1" t="s">
        <v>821</v>
      </c>
      <c r="P215" s="1" t="s">
        <v>52</v>
      </c>
      <c r="Q215" s="6" t="s">
        <v>41</v>
      </c>
      <c r="R215" s="6" t="s">
        <v>1218</v>
      </c>
    </row>
    <row r="216" spans="1:18" x14ac:dyDescent="0.25">
      <c r="A216" s="15">
        <v>215</v>
      </c>
      <c r="B216" s="6">
        <v>1097</v>
      </c>
      <c r="C216" s="1" t="s">
        <v>1219</v>
      </c>
      <c r="D216" s="31" t="s">
        <v>712</v>
      </c>
      <c r="E216" s="1" t="s">
        <v>17</v>
      </c>
      <c r="F216" s="30" t="s">
        <v>32</v>
      </c>
      <c r="G216" s="30"/>
      <c r="H216" s="30"/>
      <c r="I216" s="30"/>
      <c r="J216" s="1"/>
      <c r="K216" s="1" t="s">
        <v>35</v>
      </c>
      <c r="L216" s="8" t="s">
        <v>1220</v>
      </c>
      <c r="M216" s="1" t="s">
        <v>1221</v>
      </c>
      <c r="N216" s="1" t="s">
        <v>1222</v>
      </c>
      <c r="O216" s="1" t="s">
        <v>35</v>
      </c>
      <c r="P216" s="1" t="s">
        <v>56</v>
      </c>
      <c r="Q216" s="6" t="s">
        <v>37</v>
      </c>
      <c r="R216" s="6" t="s">
        <v>1223</v>
      </c>
    </row>
    <row r="217" spans="1:18" s="7" customFormat="1" x14ac:dyDescent="0.25">
      <c r="A217" s="4">
        <v>216</v>
      </c>
      <c r="B217" s="4">
        <v>1098</v>
      </c>
      <c r="C217" s="5" t="s">
        <v>1224</v>
      </c>
      <c r="D217" s="22" t="s">
        <v>712</v>
      </c>
      <c r="E217" s="5" t="s">
        <v>17</v>
      </c>
      <c r="F217" s="16" t="s">
        <v>67</v>
      </c>
      <c r="G217" s="16"/>
      <c r="H217" s="16"/>
      <c r="I217" s="16"/>
      <c r="J217" s="5"/>
      <c r="K217" s="5"/>
      <c r="L217" s="10" t="s">
        <v>1225</v>
      </c>
      <c r="M217" s="5" t="s">
        <v>1226</v>
      </c>
      <c r="N217" s="5"/>
      <c r="O217" s="5"/>
      <c r="P217" s="19" t="s">
        <v>103</v>
      </c>
      <c r="Q217" s="22" t="s">
        <v>39</v>
      </c>
      <c r="R217" s="22" t="s">
        <v>1227</v>
      </c>
    </row>
    <row r="218" spans="1:18" x14ac:dyDescent="0.25">
      <c r="A218" s="15">
        <v>217</v>
      </c>
      <c r="B218" s="6">
        <v>1099</v>
      </c>
      <c r="C218" s="1" t="s">
        <v>1228</v>
      </c>
      <c r="D218" s="15" t="s">
        <v>712</v>
      </c>
      <c r="E218" s="1" t="s">
        <v>17</v>
      </c>
      <c r="F218" s="30" t="s">
        <v>22</v>
      </c>
      <c r="G218" s="30"/>
      <c r="H218" s="30"/>
      <c r="I218" s="30"/>
      <c r="J218" s="1"/>
      <c r="K218" s="1" t="s">
        <v>1229</v>
      </c>
      <c r="L218" s="8" t="s">
        <v>1230</v>
      </c>
      <c r="M218" s="1" t="s">
        <v>1231</v>
      </c>
      <c r="N218" s="1" t="s">
        <v>1232</v>
      </c>
      <c r="O218" s="1" t="s">
        <v>723</v>
      </c>
      <c r="P218" s="1" t="s">
        <v>667</v>
      </c>
      <c r="Q218" s="6" t="s">
        <v>41</v>
      </c>
      <c r="R218" s="6" t="s">
        <v>1233</v>
      </c>
    </row>
    <row r="219" spans="1:18" s="7" customFormat="1" x14ac:dyDescent="0.25">
      <c r="A219" s="15">
        <v>218</v>
      </c>
      <c r="B219" s="6">
        <v>1100</v>
      </c>
      <c r="C219" s="1" t="s">
        <v>1234</v>
      </c>
      <c r="D219" s="31" t="s">
        <v>712</v>
      </c>
      <c r="E219" s="1" t="s">
        <v>17</v>
      </c>
      <c r="F219" s="30" t="s">
        <v>1235</v>
      </c>
      <c r="G219" s="30"/>
      <c r="H219" s="30"/>
      <c r="I219" s="30"/>
      <c r="J219" s="1"/>
      <c r="K219" s="1" t="s">
        <v>1236</v>
      </c>
      <c r="L219" s="8" t="s">
        <v>1237</v>
      </c>
      <c r="M219" s="1" t="s">
        <v>1238</v>
      </c>
      <c r="N219" s="1" t="s">
        <v>1239</v>
      </c>
      <c r="O219" s="1" t="s">
        <v>848</v>
      </c>
      <c r="P219" s="1" t="s">
        <v>1240</v>
      </c>
      <c r="Q219" s="6" t="s">
        <v>40</v>
      </c>
      <c r="R219" s="6" t="s">
        <v>1241</v>
      </c>
    </row>
    <row r="220" spans="1:18" x14ac:dyDescent="0.25">
      <c r="A220" s="15">
        <v>219</v>
      </c>
      <c r="B220" s="6">
        <v>1101</v>
      </c>
      <c r="C220" s="1" t="s">
        <v>1242</v>
      </c>
      <c r="D220" s="15" t="s">
        <v>712</v>
      </c>
      <c r="E220" s="1" t="s">
        <v>80</v>
      </c>
      <c r="F220" s="30" t="s">
        <v>82</v>
      </c>
      <c r="G220" s="30"/>
      <c r="H220" s="30"/>
      <c r="I220" s="30"/>
      <c r="J220" s="1"/>
      <c r="K220" s="1" t="s">
        <v>35</v>
      </c>
      <c r="L220" s="8" t="s">
        <v>1243</v>
      </c>
      <c r="M220" s="1" t="s">
        <v>1244</v>
      </c>
      <c r="N220" s="1" t="s">
        <v>1245</v>
      </c>
      <c r="O220" s="1" t="s">
        <v>35</v>
      </c>
      <c r="P220" s="1" t="s">
        <v>1246</v>
      </c>
      <c r="Q220" s="6" t="s">
        <v>40</v>
      </c>
      <c r="R220" s="6" t="s">
        <v>1247</v>
      </c>
    </row>
    <row r="221" spans="1:18" x14ac:dyDescent="0.25">
      <c r="A221" s="15">
        <v>220</v>
      </c>
      <c r="B221" s="6">
        <v>1102</v>
      </c>
      <c r="C221" s="1" t="s">
        <v>1248</v>
      </c>
      <c r="D221" s="31" t="s">
        <v>712</v>
      </c>
      <c r="E221" s="1" t="s">
        <v>17</v>
      </c>
      <c r="F221" s="30" t="s">
        <v>1249</v>
      </c>
      <c r="G221" s="30"/>
      <c r="H221" s="30"/>
      <c r="I221" s="30"/>
      <c r="J221" s="1"/>
      <c r="K221" s="1" t="s">
        <v>1250</v>
      </c>
      <c r="L221" s="8" t="s">
        <v>1251</v>
      </c>
      <c r="M221" s="1" t="s">
        <v>1252</v>
      </c>
      <c r="N221" s="1" t="s">
        <v>1253</v>
      </c>
      <c r="O221" s="1" t="s">
        <v>1062</v>
      </c>
      <c r="P221" s="1" t="s">
        <v>605</v>
      </c>
      <c r="Q221" s="6" t="s">
        <v>39</v>
      </c>
      <c r="R221" s="6" t="s">
        <v>1254</v>
      </c>
    </row>
    <row r="222" spans="1:18" x14ac:dyDescent="0.25">
      <c r="A222" s="15">
        <v>221</v>
      </c>
      <c r="B222" s="6">
        <v>1103</v>
      </c>
      <c r="C222" s="1" t="s">
        <v>1255</v>
      </c>
      <c r="D222" s="31" t="s">
        <v>712</v>
      </c>
      <c r="E222" s="1" t="s">
        <v>17</v>
      </c>
      <c r="F222" s="30" t="s">
        <v>48</v>
      </c>
      <c r="G222" s="30"/>
      <c r="H222" s="30"/>
      <c r="I222" s="30"/>
      <c r="J222" s="1"/>
      <c r="K222" s="1" t="s">
        <v>1256</v>
      </c>
      <c r="L222" s="8" t="s">
        <v>1257</v>
      </c>
      <c r="M222" s="1" t="s">
        <v>1258</v>
      </c>
      <c r="N222" s="1" t="s">
        <v>1259</v>
      </c>
      <c r="O222" s="1" t="s">
        <v>848</v>
      </c>
      <c r="P222" s="1" t="s">
        <v>69</v>
      </c>
      <c r="Q222" s="6" t="s">
        <v>40</v>
      </c>
      <c r="R222" s="6" t="s">
        <v>1260</v>
      </c>
    </row>
    <row r="223" spans="1:18" x14ac:dyDescent="0.25">
      <c r="A223" s="15">
        <v>222</v>
      </c>
      <c r="B223" s="6">
        <v>1104</v>
      </c>
      <c r="C223" s="1" t="s">
        <v>1261</v>
      </c>
      <c r="D223" s="15" t="s">
        <v>712</v>
      </c>
      <c r="E223" s="1" t="s">
        <v>17</v>
      </c>
      <c r="F223" s="30" t="s">
        <v>32</v>
      </c>
      <c r="G223" s="30"/>
      <c r="H223" s="30"/>
      <c r="I223" s="30"/>
      <c r="J223" s="1"/>
      <c r="K223" s="1" t="s">
        <v>1262</v>
      </c>
      <c r="L223" s="8" t="s">
        <v>1263</v>
      </c>
      <c r="M223" s="1" t="s">
        <v>1264</v>
      </c>
      <c r="N223" s="1" t="s">
        <v>1265</v>
      </c>
      <c r="O223" s="1" t="s">
        <v>36</v>
      </c>
      <c r="P223" s="1" t="s">
        <v>69</v>
      </c>
      <c r="Q223" s="6" t="s">
        <v>39</v>
      </c>
      <c r="R223" s="6" t="s">
        <v>1266</v>
      </c>
    </row>
    <row r="224" spans="1:18" x14ac:dyDescent="0.25">
      <c r="A224" s="15">
        <v>223</v>
      </c>
      <c r="B224" s="6">
        <v>1105</v>
      </c>
      <c r="C224" s="1" t="s">
        <v>1267</v>
      </c>
      <c r="D224" s="15" t="s">
        <v>712</v>
      </c>
      <c r="E224" s="1" t="s">
        <v>17</v>
      </c>
      <c r="F224" s="30" t="s">
        <v>55</v>
      </c>
      <c r="G224" s="30"/>
      <c r="H224" s="30"/>
      <c r="I224" s="30"/>
      <c r="J224" s="1"/>
      <c r="K224" s="1" t="s">
        <v>35</v>
      </c>
      <c r="L224" s="8" t="s">
        <v>1268</v>
      </c>
      <c r="M224" s="1" t="s">
        <v>1269</v>
      </c>
      <c r="N224" s="1" t="s">
        <v>1270</v>
      </c>
      <c r="O224" s="1" t="s">
        <v>36</v>
      </c>
      <c r="P224" s="1" t="s">
        <v>1271</v>
      </c>
      <c r="Q224" s="6" t="s">
        <v>37</v>
      </c>
      <c r="R224" s="6" t="s">
        <v>1272</v>
      </c>
    </row>
    <row r="225" spans="1:18" x14ac:dyDescent="0.25">
      <c r="A225" s="15">
        <v>224</v>
      </c>
      <c r="B225" s="6">
        <v>1106</v>
      </c>
      <c r="C225" s="1" t="s">
        <v>1273</v>
      </c>
      <c r="D225" s="15" t="s">
        <v>712</v>
      </c>
      <c r="E225" s="1" t="s">
        <v>17</v>
      </c>
      <c r="F225" s="30" t="s">
        <v>931</v>
      </c>
      <c r="G225" s="30"/>
      <c r="H225" s="30"/>
      <c r="I225" s="30"/>
      <c r="J225" s="1"/>
      <c r="K225" s="1" t="s">
        <v>1274</v>
      </c>
      <c r="L225" s="8" t="s">
        <v>1275</v>
      </c>
      <c r="M225" s="1" t="s">
        <v>1276</v>
      </c>
      <c r="N225" s="1" t="s">
        <v>1277</v>
      </c>
      <c r="O225" s="1" t="s">
        <v>821</v>
      </c>
      <c r="P225" s="1" t="s">
        <v>59</v>
      </c>
      <c r="Q225" s="6" t="s">
        <v>41</v>
      </c>
      <c r="R225" s="6" t="s">
        <v>1278</v>
      </c>
    </row>
    <row r="226" spans="1:18" x14ac:dyDescent="0.25">
      <c r="A226" s="15">
        <v>225</v>
      </c>
      <c r="B226" s="6">
        <v>1107</v>
      </c>
      <c r="C226" s="1" t="s">
        <v>1279</v>
      </c>
      <c r="D226" s="15" t="s">
        <v>712</v>
      </c>
      <c r="E226" s="1" t="s">
        <v>17</v>
      </c>
      <c r="F226" s="30" t="s">
        <v>42</v>
      </c>
      <c r="G226" s="30"/>
      <c r="H226" s="30"/>
      <c r="I226" s="30"/>
      <c r="J226" s="1"/>
      <c r="K226" s="1" t="s">
        <v>1280</v>
      </c>
      <c r="L226" s="8" t="s">
        <v>1281</v>
      </c>
      <c r="M226" s="1" t="s">
        <v>1282</v>
      </c>
      <c r="N226" s="1" t="s">
        <v>1283</v>
      </c>
      <c r="O226" s="1" t="s">
        <v>821</v>
      </c>
      <c r="P226" s="1" t="s">
        <v>863</v>
      </c>
      <c r="Q226" s="6" t="s">
        <v>40</v>
      </c>
      <c r="R226" s="6" t="s">
        <v>1284</v>
      </c>
    </row>
    <row r="227" spans="1:18" x14ac:dyDescent="0.25">
      <c r="A227" s="4">
        <v>226</v>
      </c>
      <c r="B227" s="4">
        <v>1108</v>
      </c>
      <c r="C227" s="5" t="s">
        <v>1285</v>
      </c>
      <c r="D227" s="22" t="s">
        <v>712</v>
      </c>
      <c r="E227" s="5" t="s">
        <v>17</v>
      </c>
      <c r="F227" s="16" t="s">
        <v>20</v>
      </c>
      <c r="G227" s="16" t="s">
        <v>26</v>
      </c>
      <c r="H227" s="16"/>
      <c r="I227" s="16"/>
      <c r="J227" s="5"/>
      <c r="K227" s="5"/>
      <c r="L227" s="10" t="s">
        <v>1286</v>
      </c>
      <c r="M227" s="5" t="s">
        <v>1287</v>
      </c>
      <c r="N227" s="5"/>
      <c r="O227" s="5"/>
      <c r="P227" s="19" t="s">
        <v>49</v>
      </c>
      <c r="Q227" s="22" t="s">
        <v>40</v>
      </c>
      <c r="R227" s="22" t="s">
        <v>1288</v>
      </c>
    </row>
    <row r="228" spans="1:18" x14ac:dyDescent="0.25">
      <c r="A228" s="4">
        <v>227</v>
      </c>
      <c r="B228" s="4">
        <v>1109</v>
      </c>
      <c r="C228" s="5" t="s">
        <v>1289</v>
      </c>
      <c r="D228" s="22" t="s">
        <v>712</v>
      </c>
      <c r="E228" s="19" t="s">
        <v>63</v>
      </c>
      <c r="F228" s="16" t="s">
        <v>20</v>
      </c>
      <c r="G228" s="16"/>
      <c r="H228" s="16"/>
      <c r="I228" s="16"/>
      <c r="J228" s="5"/>
      <c r="K228" s="5"/>
      <c r="L228" s="10" t="s">
        <v>1290</v>
      </c>
      <c r="M228" s="5" t="s">
        <v>1291</v>
      </c>
      <c r="N228" s="5"/>
      <c r="O228" s="5"/>
      <c r="P228" s="19" t="s">
        <v>1147</v>
      </c>
      <c r="Q228" s="22" t="s">
        <v>40</v>
      </c>
      <c r="R228" s="22" t="s">
        <v>77</v>
      </c>
    </row>
    <row r="229" spans="1:18" x14ac:dyDescent="0.25">
      <c r="A229" s="4">
        <v>228</v>
      </c>
      <c r="B229" s="4">
        <v>1110</v>
      </c>
      <c r="C229" s="5" t="s">
        <v>1292</v>
      </c>
      <c r="D229" s="22" t="s">
        <v>712</v>
      </c>
      <c r="E229" s="5" t="s">
        <v>17</v>
      </c>
      <c r="F229" s="16" t="s">
        <v>20</v>
      </c>
      <c r="G229" s="16"/>
      <c r="H229" s="16"/>
      <c r="I229" s="16"/>
      <c r="J229" s="5"/>
      <c r="K229" s="5"/>
      <c r="L229" s="10" t="s">
        <v>1293</v>
      </c>
      <c r="M229" s="5" t="s">
        <v>1294</v>
      </c>
      <c r="N229" s="5"/>
      <c r="O229" s="5"/>
      <c r="P229" s="19" t="s">
        <v>86</v>
      </c>
      <c r="Q229" s="22" t="s">
        <v>40</v>
      </c>
      <c r="R229" s="22" t="s">
        <v>1295</v>
      </c>
    </row>
    <row r="230" spans="1:18" x14ac:dyDescent="0.25">
      <c r="A230" s="15">
        <v>229</v>
      </c>
      <c r="B230" s="6">
        <v>1111</v>
      </c>
      <c r="C230" s="1" t="s">
        <v>1296</v>
      </c>
      <c r="D230" s="15" t="s">
        <v>712</v>
      </c>
      <c r="E230" s="1" t="s">
        <v>17</v>
      </c>
      <c r="F230" s="30" t="s">
        <v>53</v>
      </c>
      <c r="G230" s="30"/>
      <c r="H230" s="30"/>
      <c r="I230" s="30"/>
      <c r="J230" s="1"/>
      <c r="K230" s="1" t="s">
        <v>1297</v>
      </c>
      <c r="L230" s="8" t="s">
        <v>1298</v>
      </c>
      <c r="M230" s="1" t="s">
        <v>1299</v>
      </c>
      <c r="N230" s="1" t="s">
        <v>1300</v>
      </c>
      <c r="O230" s="1" t="s">
        <v>805</v>
      </c>
      <c r="P230" s="1" t="s">
        <v>69</v>
      </c>
      <c r="Q230" s="6" t="s">
        <v>40</v>
      </c>
      <c r="R230" s="6" t="s">
        <v>677</v>
      </c>
    </row>
    <row r="231" spans="1:18" x14ac:dyDescent="0.25">
      <c r="A231" s="15">
        <v>230</v>
      </c>
      <c r="B231" s="6">
        <v>1112</v>
      </c>
      <c r="C231" s="1" t="s">
        <v>1301</v>
      </c>
      <c r="D231" s="15" t="s">
        <v>712</v>
      </c>
      <c r="E231" s="1" t="s">
        <v>17</v>
      </c>
      <c r="F231" s="30" t="s">
        <v>32</v>
      </c>
      <c r="G231" s="30"/>
      <c r="H231" s="30"/>
      <c r="I231" s="30"/>
      <c r="J231" s="1"/>
      <c r="K231" s="1" t="s">
        <v>1262</v>
      </c>
      <c r="L231" s="8" t="s">
        <v>1302</v>
      </c>
      <c r="M231" s="1" t="s">
        <v>1303</v>
      </c>
      <c r="N231" s="1" t="s">
        <v>1304</v>
      </c>
      <c r="O231" s="1" t="s">
        <v>36</v>
      </c>
      <c r="P231" s="1" t="s">
        <v>69</v>
      </c>
      <c r="Q231" s="6" t="s">
        <v>39</v>
      </c>
      <c r="R231" s="6" t="s">
        <v>1305</v>
      </c>
    </row>
    <row r="232" spans="1:18" x14ac:dyDescent="0.25">
      <c r="A232" s="15">
        <v>231</v>
      </c>
      <c r="B232" s="6">
        <v>1113</v>
      </c>
      <c r="C232" s="1" t="s">
        <v>1306</v>
      </c>
      <c r="D232" s="31" t="s">
        <v>712</v>
      </c>
      <c r="E232" s="1" t="s">
        <v>18</v>
      </c>
      <c r="F232" s="30" t="s">
        <v>53</v>
      </c>
      <c r="G232" s="30"/>
      <c r="H232" s="30"/>
      <c r="I232" s="30"/>
      <c r="J232" s="1"/>
      <c r="K232" s="1" t="s">
        <v>1307</v>
      </c>
      <c r="L232" s="8" t="s">
        <v>1308</v>
      </c>
      <c r="M232" s="1" t="s">
        <v>1309</v>
      </c>
      <c r="N232" s="1" t="s">
        <v>1310</v>
      </c>
      <c r="O232" s="1" t="s">
        <v>848</v>
      </c>
      <c r="P232" s="1" t="s">
        <v>1311</v>
      </c>
      <c r="Q232" s="6" t="s">
        <v>40</v>
      </c>
      <c r="R232" s="6" t="s">
        <v>1312</v>
      </c>
    </row>
    <row r="233" spans="1:18" x14ac:dyDescent="0.25">
      <c r="A233" s="15">
        <v>232</v>
      </c>
      <c r="B233" s="6">
        <v>1114</v>
      </c>
      <c r="C233" s="1" t="s">
        <v>1313</v>
      </c>
      <c r="D233" s="31" t="s">
        <v>712</v>
      </c>
      <c r="E233" s="1" t="s">
        <v>17</v>
      </c>
      <c r="F233" s="30" t="s">
        <v>30</v>
      </c>
      <c r="G233" s="30"/>
      <c r="H233" s="30"/>
      <c r="I233" s="30"/>
      <c r="J233" s="1"/>
      <c r="K233" s="1" t="s">
        <v>1314</v>
      </c>
      <c r="L233" s="8" t="s">
        <v>1315</v>
      </c>
      <c r="M233" s="1" t="s">
        <v>1316</v>
      </c>
      <c r="N233" s="1" t="s">
        <v>1317</v>
      </c>
      <c r="O233" s="1" t="s">
        <v>35</v>
      </c>
      <c r="P233" s="1" t="s">
        <v>69</v>
      </c>
      <c r="Q233" s="6" t="s">
        <v>40</v>
      </c>
      <c r="R233" s="6" t="s">
        <v>1318</v>
      </c>
    </row>
    <row r="234" spans="1:18" x14ac:dyDescent="0.25">
      <c r="A234" s="15">
        <v>233</v>
      </c>
      <c r="B234" s="6">
        <v>1115</v>
      </c>
      <c r="C234" s="1" t="s">
        <v>1319</v>
      </c>
      <c r="D234" s="31" t="s">
        <v>712</v>
      </c>
      <c r="E234" s="1" t="s">
        <v>17</v>
      </c>
      <c r="F234" s="30" t="s">
        <v>53</v>
      </c>
      <c r="G234" s="30"/>
      <c r="H234" s="30"/>
      <c r="I234" s="30"/>
      <c r="J234" s="1"/>
      <c r="K234" s="1" t="s">
        <v>1320</v>
      </c>
      <c r="L234" s="8" t="s">
        <v>1321</v>
      </c>
      <c r="M234" s="1" t="s">
        <v>1322</v>
      </c>
      <c r="N234" s="1" t="s">
        <v>1323</v>
      </c>
      <c r="O234" s="1" t="s">
        <v>848</v>
      </c>
      <c r="P234" s="1" t="s">
        <v>69</v>
      </c>
      <c r="Q234" s="6" t="s">
        <v>40</v>
      </c>
      <c r="R234" s="6" t="s">
        <v>1324</v>
      </c>
    </row>
    <row r="235" spans="1:18" x14ac:dyDescent="0.25">
      <c r="A235" s="15">
        <v>234</v>
      </c>
      <c r="B235" s="6">
        <v>1116</v>
      </c>
      <c r="C235" s="1" t="s">
        <v>1325</v>
      </c>
      <c r="D235" s="31" t="s">
        <v>712</v>
      </c>
      <c r="E235" s="1" t="s">
        <v>17</v>
      </c>
      <c r="F235" s="30" t="s">
        <v>48</v>
      </c>
      <c r="G235" s="30" t="s">
        <v>53</v>
      </c>
      <c r="H235" s="30"/>
      <c r="I235" s="30"/>
      <c r="J235" s="1"/>
      <c r="K235" s="1" t="s">
        <v>1326</v>
      </c>
      <c r="L235" s="8" t="s">
        <v>1327</v>
      </c>
      <c r="M235" s="1" t="s">
        <v>1328</v>
      </c>
      <c r="N235" s="1" t="s">
        <v>1329</v>
      </c>
      <c r="O235" s="1" t="s">
        <v>821</v>
      </c>
      <c r="P235" s="1" t="s">
        <v>69</v>
      </c>
      <c r="Q235" s="6" t="s">
        <v>40</v>
      </c>
      <c r="R235" s="6" t="s">
        <v>1330</v>
      </c>
    </row>
    <row r="236" spans="1:18" s="7" customFormat="1" x14ac:dyDescent="0.25">
      <c r="A236" s="15">
        <v>235</v>
      </c>
      <c r="B236" s="6">
        <v>1117</v>
      </c>
      <c r="C236" s="1" t="s">
        <v>1331</v>
      </c>
      <c r="D236" s="31" t="s">
        <v>712</v>
      </c>
      <c r="E236" s="1" t="s">
        <v>18</v>
      </c>
      <c r="F236" s="30" t="s">
        <v>931</v>
      </c>
      <c r="G236" s="30" t="s">
        <v>67</v>
      </c>
      <c r="H236" s="30"/>
      <c r="I236" s="30"/>
      <c r="J236" s="1"/>
      <c r="K236" s="1" t="s">
        <v>1332</v>
      </c>
      <c r="L236" s="8" t="s">
        <v>1333</v>
      </c>
      <c r="M236" s="1" t="s">
        <v>1334</v>
      </c>
      <c r="N236" s="1" t="s">
        <v>1335</v>
      </c>
      <c r="O236" s="1" t="s">
        <v>723</v>
      </c>
      <c r="P236" s="1" t="s">
        <v>1336</v>
      </c>
      <c r="Q236" s="6" t="s">
        <v>40</v>
      </c>
      <c r="R236" s="6" t="s">
        <v>1337</v>
      </c>
    </row>
    <row r="237" spans="1:18" x14ac:dyDescent="0.25">
      <c r="A237" s="15">
        <v>236</v>
      </c>
      <c r="B237" s="6">
        <v>1118</v>
      </c>
      <c r="C237" s="1" t="s">
        <v>1338</v>
      </c>
      <c r="D237" s="31" t="s">
        <v>712</v>
      </c>
      <c r="E237" s="1" t="s">
        <v>17</v>
      </c>
      <c r="F237" s="30" t="s">
        <v>25</v>
      </c>
      <c r="G237" s="30"/>
      <c r="H237" s="30"/>
      <c r="I237" s="30"/>
      <c r="J237" s="1"/>
      <c r="K237" s="1" t="s">
        <v>1339</v>
      </c>
      <c r="L237" s="8" t="s">
        <v>1340</v>
      </c>
      <c r="M237" s="1" t="s">
        <v>1341</v>
      </c>
      <c r="N237" s="1" t="s">
        <v>1342</v>
      </c>
      <c r="O237" s="1" t="s">
        <v>723</v>
      </c>
      <c r="P237" s="1" t="s">
        <v>1336</v>
      </c>
      <c r="Q237" s="6" t="s">
        <v>40</v>
      </c>
      <c r="R237" s="6" t="s">
        <v>1337</v>
      </c>
    </row>
    <row r="238" spans="1:18" x14ac:dyDescent="0.25">
      <c r="A238" s="4">
        <v>237</v>
      </c>
      <c r="B238" s="4">
        <v>1119</v>
      </c>
      <c r="C238" s="5" t="s">
        <v>1343</v>
      </c>
      <c r="D238" s="22" t="s">
        <v>712</v>
      </c>
      <c r="E238" s="5" t="s">
        <v>17</v>
      </c>
      <c r="F238" s="16" t="s">
        <v>27</v>
      </c>
      <c r="G238" s="16"/>
      <c r="H238" s="16"/>
      <c r="I238" s="16"/>
      <c r="J238" s="5"/>
      <c r="K238" s="5"/>
      <c r="L238" s="10" t="s">
        <v>1344</v>
      </c>
      <c r="M238" s="5" t="s">
        <v>1345</v>
      </c>
      <c r="N238" s="5"/>
      <c r="O238" s="5"/>
      <c r="P238" s="5"/>
      <c r="Q238" s="22" t="s">
        <v>38</v>
      </c>
      <c r="R238" s="4"/>
    </row>
    <row r="239" spans="1:18" x14ac:dyDescent="0.25">
      <c r="A239" s="4">
        <v>238</v>
      </c>
      <c r="B239" s="4">
        <v>1120</v>
      </c>
      <c r="C239" s="5" t="s">
        <v>1346</v>
      </c>
      <c r="D239" s="22" t="s">
        <v>712</v>
      </c>
      <c r="E239" s="5" t="s">
        <v>17</v>
      </c>
      <c r="F239" s="16" t="s">
        <v>23</v>
      </c>
      <c r="G239" s="16"/>
      <c r="H239" s="16"/>
      <c r="I239" s="16"/>
      <c r="J239" s="5"/>
      <c r="K239" s="5"/>
      <c r="L239" s="10" t="s">
        <v>1347</v>
      </c>
      <c r="M239" s="5" t="s">
        <v>1348</v>
      </c>
      <c r="N239" s="5"/>
      <c r="O239" s="5"/>
      <c r="P239" s="19" t="s">
        <v>1349</v>
      </c>
      <c r="Q239" s="22" t="s">
        <v>41</v>
      </c>
      <c r="R239" s="22" t="s">
        <v>1350</v>
      </c>
    </row>
    <row r="240" spans="1:18" x14ac:dyDescent="0.25">
      <c r="A240" s="4">
        <v>239</v>
      </c>
      <c r="B240" s="4">
        <v>1121</v>
      </c>
      <c r="C240" s="5" t="s">
        <v>1351</v>
      </c>
      <c r="D240" s="22" t="s">
        <v>712</v>
      </c>
      <c r="E240" s="5" t="s">
        <v>17</v>
      </c>
      <c r="F240" s="16" t="s">
        <v>32</v>
      </c>
      <c r="G240" s="16"/>
      <c r="H240" s="16"/>
      <c r="I240" s="16"/>
      <c r="J240" s="5"/>
      <c r="K240" s="5" t="s">
        <v>1352</v>
      </c>
      <c r="L240" s="10" t="s">
        <v>1353</v>
      </c>
      <c r="M240" s="5"/>
      <c r="N240" s="5"/>
      <c r="O240" s="5"/>
      <c r="P240" s="5"/>
      <c r="Q240" s="22" t="s">
        <v>38</v>
      </c>
      <c r="R240" s="4"/>
    </row>
    <row r="241" spans="1:18" s="7" customFormat="1" x14ac:dyDescent="0.25">
      <c r="A241" s="15">
        <v>240</v>
      </c>
      <c r="B241" s="6">
        <v>1122</v>
      </c>
      <c r="C241" s="1" t="s">
        <v>1354</v>
      </c>
      <c r="D241" s="31" t="s">
        <v>712</v>
      </c>
      <c r="E241" s="1" t="s">
        <v>17</v>
      </c>
      <c r="F241" s="30" t="s">
        <v>1355</v>
      </c>
      <c r="G241" s="30"/>
      <c r="H241" s="30"/>
      <c r="I241" s="30"/>
      <c r="J241" s="1"/>
      <c r="K241" s="1" t="s">
        <v>1356</v>
      </c>
      <c r="L241" s="8" t="s">
        <v>1357</v>
      </c>
      <c r="M241" s="1" t="s">
        <v>1358</v>
      </c>
      <c r="N241" s="1" t="s">
        <v>1359</v>
      </c>
      <c r="O241" s="1" t="s">
        <v>36</v>
      </c>
      <c r="P241" s="1" t="s">
        <v>755</v>
      </c>
      <c r="Q241" s="6" t="s">
        <v>40</v>
      </c>
      <c r="R241" s="6" t="s">
        <v>1360</v>
      </c>
    </row>
    <row r="242" spans="1:18" s="7" customFormat="1" x14ac:dyDescent="0.25">
      <c r="A242" s="15">
        <v>241</v>
      </c>
      <c r="B242" s="6">
        <v>1123</v>
      </c>
      <c r="C242" s="1" t="s">
        <v>1361</v>
      </c>
      <c r="D242" s="31" t="s">
        <v>712</v>
      </c>
      <c r="E242" s="1" t="s">
        <v>17</v>
      </c>
      <c r="F242" s="30" t="s">
        <v>20</v>
      </c>
      <c r="G242" s="30"/>
      <c r="H242" s="30"/>
      <c r="I242" s="30"/>
      <c r="J242" s="1"/>
      <c r="K242" s="1" t="s">
        <v>1362</v>
      </c>
      <c r="L242" s="8" t="s">
        <v>1363</v>
      </c>
      <c r="M242" s="1" t="s">
        <v>1364</v>
      </c>
      <c r="N242" s="1" t="s">
        <v>1365</v>
      </c>
      <c r="O242" s="1" t="s">
        <v>36</v>
      </c>
      <c r="P242" s="1" t="s">
        <v>1366</v>
      </c>
      <c r="Q242" s="6" t="s">
        <v>40</v>
      </c>
      <c r="R242" s="6" t="s">
        <v>1367</v>
      </c>
    </row>
    <row r="243" spans="1:18" s="7" customFormat="1" x14ac:dyDescent="0.25">
      <c r="A243" s="4">
        <v>242</v>
      </c>
      <c r="B243" s="4">
        <v>1124</v>
      </c>
      <c r="C243" s="5" t="s">
        <v>1368</v>
      </c>
      <c r="D243" s="22" t="s">
        <v>712</v>
      </c>
      <c r="E243" s="5" t="s">
        <v>17</v>
      </c>
      <c r="F243" s="16" t="s">
        <v>228</v>
      </c>
      <c r="G243" s="16"/>
      <c r="H243" s="16"/>
      <c r="I243" s="16"/>
      <c r="J243" s="5"/>
      <c r="K243" s="5"/>
      <c r="L243" s="10" t="s">
        <v>1369</v>
      </c>
      <c r="M243" s="5"/>
      <c r="N243" s="5"/>
      <c r="O243" s="5"/>
      <c r="P243" s="5"/>
      <c r="Q243" s="22" t="s">
        <v>38</v>
      </c>
      <c r="R243" s="4"/>
    </row>
    <row r="244" spans="1:18" s="7" customFormat="1" x14ac:dyDescent="0.25">
      <c r="A244" s="15">
        <v>243</v>
      </c>
      <c r="B244" s="6">
        <v>1125</v>
      </c>
      <c r="C244" s="1" t="s">
        <v>1370</v>
      </c>
      <c r="D244" s="31" t="s">
        <v>712</v>
      </c>
      <c r="E244" s="1" t="s">
        <v>17</v>
      </c>
      <c r="F244" s="30" t="s">
        <v>23</v>
      </c>
      <c r="G244" s="30"/>
      <c r="H244" s="30"/>
      <c r="I244" s="30"/>
      <c r="J244" s="1"/>
      <c r="K244" s="1" t="s">
        <v>35</v>
      </c>
      <c r="L244" s="8" t="s">
        <v>1371</v>
      </c>
      <c r="M244" s="1" t="s">
        <v>1372</v>
      </c>
      <c r="N244" s="1" t="s">
        <v>1373</v>
      </c>
      <c r="O244" s="1" t="s">
        <v>35</v>
      </c>
      <c r="P244" s="1" t="s">
        <v>1349</v>
      </c>
      <c r="Q244" s="6" t="s">
        <v>37</v>
      </c>
      <c r="R244" s="6" t="s">
        <v>1374</v>
      </c>
    </row>
    <row r="245" spans="1:18" x14ac:dyDescent="0.25">
      <c r="A245" s="4">
        <v>244</v>
      </c>
      <c r="B245" s="4">
        <v>1126</v>
      </c>
      <c r="C245" s="5" t="s">
        <v>1375</v>
      </c>
      <c r="D245" s="22" t="s">
        <v>712</v>
      </c>
      <c r="E245" s="5" t="s">
        <v>17</v>
      </c>
      <c r="F245" s="16" t="s">
        <v>32</v>
      </c>
      <c r="G245" s="16"/>
      <c r="H245" s="16"/>
      <c r="I245" s="16"/>
      <c r="J245" s="5"/>
      <c r="K245" s="5"/>
      <c r="L245" s="10" t="s">
        <v>1376</v>
      </c>
      <c r="M245" s="5" t="s">
        <v>1377</v>
      </c>
      <c r="N245" s="5"/>
      <c r="O245" s="5"/>
      <c r="P245" s="19" t="s">
        <v>1378</v>
      </c>
      <c r="Q245" s="22" t="s">
        <v>41</v>
      </c>
      <c r="R245" s="22" t="s">
        <v>1379</v>
      </c>
    </row>
    <row r="246" spans="1:18" x14ac:dyDescent="0.25">
      <c r="A246" s="4">
        <v>245</v>
      </c>
      <c r="B246" s="4">
        <v>1127</v>
      </c>
      <c r="C246" s="5" t="s">
        <v>1380</v>
      </c>
      <c r="D246" s="4" t="s">
        <v>712</v>
      </c>
      <c r="E246" s="5" t="s">
        <v>17</v>
      </c>
      <c r="F246" s="16" t="s">
        <v>32</v>
      </c>
      <c r="G246" s="16"/>
      <c r="H246" s="16"/>
      <c r="I246" s="16"/>
      <c r="J246" s="5"/>
      <c r="K246" s="5"/>
      <c r="L246" s="10" t="s">
        <v>1381</v>
      </c>
      <c r="M246" s="5" t="s">
        <v>1382</v>
      </c>
      <c r="N246" s="5"/>
      <c r="O246" s="5"/>
      <c r="P246" s="19" t="s">
        <v>1378</v>
      </c>
      <c r="Q246" s="22" t="s">
        <v>41</v>
      </c>
      <c r="R246" s="22" t="s">
        <v>1383</v>
      </c>
    </row>
    <row r="247" spans="1:18" x14ac:dyDescent="0.25">
      <c r="A247" s="15">
        <v>246</v>
      </c>
      <c r="B247" s="6">
        <v>1128</v>
      </c>
      <c r="C247" s="1" t="s">
        <v>1384</v>
      </c>
      <c r="D247" s="31" t="s">
        <v>712</v>
      </c>
      <c r="E247" s="1" t="s">
        <v>17</v>
      </c>
      <c r="F247" s="30" t="s">
        <v>24</v>
      </c>
      <c r="G247" s="30"/>
      <c r="H247" s="30"/>
      <c r="I247" s="30"/>
      <c r="J247" s="1"/>
      <c r="K247" s="1" t="s">
        <v>35</v>
      </c>
      <c r="L247" s="8" t="s">
        <v>1385</v>
      </c>
      <c r="M247" s="1" t="s">
        <v>1386</v>
      </c>
      <c r="N247" s="1" t="s">
        <v>1387</v>
      </c>
      <c r="O247" s="1" t="s">
        <v>47</v>
      </c>
      <c r="P247" s="1" t="s">
        <v>1388</v>
      </c>
      <c r="Q247" s="6" t="s">
        <v>40</v>
      </c>
      <c r="R247" s="6" t="s">
        <v>1389</v>
      </c>
    </row>
    <row r="248" spans="1:18" x14ac:dyDescent="0.25">
      <c r="A248" s="15">
        <v>247</v>
      </c>
      <c r="B248" s="6">
        <v>1129</v>
      </c>
      <c r="C248" s="1" t="s">
        <v>1390</v>
      </c>
      <c r="D248" s="31" t="s">
        <v>712</v>
      </c>
      <c r="E248" s="1" t="s">
        <v>17</v>
      </c>
      <c r="F248" s="30" t="s">
        <v>53</v>
      </c>
      <c r="G248" s="30" t="s">
        <v>48</v>
      </c>
      <c r="H248" s="30"/>
      <c r="I248" s="30"/>
      <c r="J248" s="1"/>
      <c r="K248" s="1" t="s">
        <v>1391</v>
      </c>
      <c r="L248" s="8" t="s">
        <v>1392</v>
      </c>
      <c r="M248" s="1" t="s">
        <v>1393</v>
      </c>
      <c r="N248" s="1" t="s">
        <v>1394</v>
      </c>
      <c r="O248" s="1" t="s">
        <v>1395</v>
      </c>
      <c r="P248" s="1" t="s">
        <v>58</v>
      </c>
      <c r="Q248" s="6" t="s">
        <v>40</v>
      </c>
      <c r="R248" s="6" t="s">
        <v>1396</v>
      </c>
    </row>
    <row r="249" spans="1:18" s="7" customFormat="1" x14ac:dyDescent="0.25">
      <c r="A249" s="15">
        <v>248</v>
      </c>
      <c r="B249" s="6">
        <v>1130</v>
      </c>
      <c r="C249" s="1" t="s">
        <v>1397</v>
      </c>
      <c r="D249" s="31" t="s">
        <v>712</v>
      </c>
      <c r="E249" s="1" t="s">
        <v>17</v>
      </c>
      <c r="F249" s="30" t="s">
        <v>23</v>
      </c>
      <c r="G249" s="30"/>
      <c r="H249" s="30"/>
      <c r="I249" s="30"/>
      <c r="J249" s="1"/>
      <c r="K249" s="1" t="s">
        <v>1398</v>
      </c>
      <c r="L249" s="8" t="s">
        <v>1399</v>
      </c>
      <c r="M249" s="1" t="s">
        <v>1400</v>
      </c>
      <c r="N249" s="1" t="s">
        <v>1401</v>
      </c>
      <c r="O249" s="1" t="s">
        <v>821</v>
      </c>
      <c r="P249" s="1" t="s">
        <v>58</v>
      </c>
      <c r="Q249" s="6" t="s">
        <v>40</v>
      </c>
      <c r="R249" s="6" t="s">
        <v>1396</v>
      </c>
    </row>
    <row r="250" spans="1:18" s="7" customFormat="1" x14ac:dyDescent="0.25">
      <c r="A250" s="15">
        <v>249</v>
      </c>
      <c r="B250" s="6">
        <v>1131</v>
      </c>
      <c r="C250" s="1" t="s">
        <v>1402</v>
      </c>
      <c r="D250" s="31" t="s">
        <v>712</v>
      </c>
      <c r="E250" s="1" t="s">
        <v>17</v>
      </c>
      <c r="F250" s="30" t="s">
        <v>20</v>
      </c>
      <c r="G250" s="30"/>
      <c r="H250" s="30"/>
      <c r="I250" s="30"/>
      <c r="J250" s="1"/>
      <c r="K250" s="1" t="s">
        <v>1403</v>
      </c>
      <c r="L250" s="8" t="s">
        <v>1404</v>
      </c>
      <c r="M250" s="1" t="s">
        <v>1405</v>
      </c>
      <c r="N250" s="1" t="s">
        <v>1406</v>
      </c>
      <c r="O250" s="1" t="s">
        <v>35</v>
      </c>
      <c r="P250" s="1" t="s">
        <v>1407</v>
      </c>
      <c r="Q250" s="6" t="s">
        <v>40</v>
      </c>
      <c r="R250" s="6" t="s">
        <v>1408</v>
      </c>
    </row>
    <row r="251" spans="1:18" x14ac:dyDescent="0.25">
      <c r="A251" s="15">
        <v>250</v>
      </c>
      <c r="B251" s="6">
        <v>1132</v>
      </c>
      <c r="C251" s="1" t="s">
        <v>1409</v>
      </c>
      <c r="D251" s="31" t="s">
        <v>712</v>
      </c>
      <c r="E251" s="1" t="s">
        <v>17</v>
      </c>
      <c r="F251" s="30" t="s">
        <v>1410</v>
      </c>
      <c r="G251" s="30"/>
      <c r="H251" s="30"/>
      <c r="I251" s="30"/>
      <c r="J251" s="1"/>
      <c r="K251" s="1" t="s">
        <v>1411</v>
      </c>
      <c r="L251" s="8" t="s">
        <v>1412</v>
      </c>
      <c r="M251" s="1" t="s">
        <v>1413</v>
      </c>
      <c r="N251" s="1" t="s">
        <v>1414</v>
      </c>
      <c r="O251" s="1" t="s">
        <v>723</v>
      </c>
      <c r="P251" s="1" t="s">
        <v>682</v>
      </c>
      <c r="Q251" s="6" t="s">
        <v>41</v>
      </c>
      <c r="R251" s="6" t="s">
        <v>102</v>
      </c>
    </row>
    <row r="252" spans="1:18" x14ac:dyDescent="0.25">
      <c r="A252" s="4">
        <v>251</v>
      </c>
      <c r="B252" s="4">
        <v>1133</v>
      </c>
      <c r="C252" s="5" t="s">
        <v>1415</v>
      </c>
      <c r="D252" s="22" t="s">
        <v>712</v>
      </c>
      <c r="E252" s="5" t="s">
        <v>17</v>
      </c>
      <c r="F252" s="16" t="s">
        <v>81</v>
      </c>
      <c r="G252" s="16"/>
      <c r="H252" s="16"/>
      <c r="I252" s="16"/>
      <c r="J252" s="5"/>
      <c r="K252" s="5" t="s">
        <v>1416</v>
      </c>
      <c r="L252" s="10" t="s">
        <v>1417</v>
      </c>
      <c r="M252" s="5" t="s">
        <v>1418</v>
      </c>
      <c r="N252" s="5"/>
      <c r="O252" s="5"/>
      <c r="P252" s="19" t="s">
        <v>58</v>
      </c>
      <c r="Q252" s="22" t="s">
        <v>41</v>
      </c>
      <c r="R252" s="22" t="s">
        <v>70</v>
      </c>
    </row>
    <row r="253" spans="1:18" x14ac:dyDescent="0.25">
      <c r="A253" s="4">
        <v>252</v>
      </c>
      <c r="B253" s="4">
        <v>1134</v>
      </c>
      <c r="C253" s="5" t="s">
        <v>1419</v>
      </c>
      <c r="D253" s="22" t="s">
        <v>712</v>
      </c>
      <c r="E253" s="5" t="s">
        <v>17</v>
      </c>
      <c r="F253" s="16" t="s">
        <v>28</v>
      </c>
      <c r="G253" s="16"/>
      <c r="H253" s="16"/>
      <c r="I253" s="16"/>
      <c r="J253" s="5"/>
      <c r="K253" s="5" t="s">
        <v>1420</v>
      </c>
      <c r="L253" s="10" t="s">
        <v>1421</v>
      </c>
      <c r="M253" s="5" t="s">
        <v>1422</v>
      </c>
      <c r="N253" s="5"/>
      <c r="O253" s="5"/>
      <c r="P253" s="19" t="s">
        <v>103</v>
      </c>
      <c r="Q253" s="22" t="s">
        <v>40</v>
      </c>
      <c r="R253" s="22" t="s">
        <v>612</v>
      </c>
    </row>
    <row r="254" spans="1:18" x14ac:dyDescent="0.25">
      <c r="A254" s="15">
        <v>253</v>
      </c>
      <c r="B254" s="6">
        <v>1135</v>
      </c>
      <c r="C254" s="1" t="s">
        <v>1423</v>
      </c>
      <c r="D254" s="31" t="s">
        <v>712</v>
      </c>
      <c r="E254" s="1" t="s">
        <v>17</v>
      </c>
      <c r="F254" s="30" t="s">
        <v>1424</v>
      </c>
      <c r="G254" s="30"/>
      <c r="H254" s="30"/>
      <c r="I254" s="30"/>
      <c r="J254" s="1"/>
      <c r="K254" s="1" t="s">
        <v>35</v>
      </c>
      <c r="L254" s="8" t="s">
        <v>1425</v>
      </c>
      <c r="M254" s="1" t="s">
        <v>1426</v>
      </c>
      <c r="N254" s="1" t="s">
        <v>1427</v>
      </c>
      <c r="O254" s="1" t="s">
        <v>35</v>
      </c>
      <c r="P254" s="1" t="s">
        <v>1428</v>
      </c>
      <c r="Q254" s="6" t="s">
        <v>39</v>
      </c>
      <c r="R254" s="6" t="s">
        <v>1429</v>
      </c>
    </row>
    <row r="255" spans="1:18" x14ac:dyDescent="0.25">
      <c r="A255" s="4">
        <v>254</v>
      </c>
      <c r="B255" s="4">
        <v>1136</v>
      </c>
      <c r="C255" s="5" t="s">
        <v>1430</v>
      </c>
      <c r="D255" s="22" t="s">
        <v>712</v>
      </c>
      <c r="E255" s="5" t="s">
        <v>60</v>
      </c>
      <c r="F255" s="16" t="s">
        <v>19</v>
      </c>
      <c r="G255" s="16"/>
      <c r="H255" s="16"/>
      <c r="I255" s="16"/>
      <c r="J255" s="5"/>
      <c r="K255" s="5"/>
      <c r="L255" s="10" t="s">
        <v>1431</v>
      </c>
      <c r="M255" s="5" t="s">
        <v>1432</v>
      </c>
      <c r="N255" s="5"/>
      <c r="O255" s="5"/>
      <c r="P255" s="5"/>
      <c r="Q255" s="4" t="s">
        <v>38</v>
      </c>
      <c r="R255" s="5"/>
    </row>
    <row r="256" spans="1:18" x14ac:dyDescent="0.25">
      <c r="A256" s="4">
        <v>255</v>
      </c>
      <c r="B256" s="4">
        <v>1137</v>
      </c>
      <c r="C256" s="5" t="s">
        <v>1433</v>
      </c>
      <c r="D256" s="22" t="s">
        <v>712</v>
      </c>
      <c r="E256" s="5" t="s">
        <v>57</v>
      </c>
      <c r="F256" s="16" t="s">
        <v>42</v>
      </c>
      <c r="G256" s="16"/>
      <c r="H256" s="16"/>
      <c r="I256" s="16"/>
      <c r="J256" s="5"/>
      <c r="K256" s="5"/>
      <c r="L256" s="10" t="s">
        <v>1434</v>
      </c>
      <c r="M256" s="5" t="s">
        <v>1435</v>
      </c>
      <c r="N256" s="5"/>
      <c r="O256" s="5"/>
      <c r="P256" s="5"/>
      <c r="Q256" s="4" t="s">
        <v>38</v>
      </c>
      <c r="R256" s="5"/>
    </row>
    <row r="257" spans="1:18" x14ac:dyDescent="0.25">
      <c r="A257" s="15">
        <v>256</v>
      </c>
      <c r="B257" s="6">
        <v>1138</v>
      </c>
      <c r="C257" s="1" t="s">
        <v>1436</v>
      </c>
      <c r="D257" s="31" t="s">
        <v>712</v>
      </c>
      <c r="E257" s="1" t="s">
        <v>17</v>
      </c>
      <c r="F257" s="30" t="s">
        <v>27</v>
      </c>
      <c r="G257" s="30"/>
      <c r="H257" s="1"/>
      <c r="I257" s="1"/>
      <c r="J257" s="1"/>
      <c r="K257" s="1" t="s">
        <v>1437</v>
      </c>
      <c r="L257" s="8" t="str">
        <f>HYPERLINK("http://dx.doi.org/10.1021/acsinfecdis.5c00431","http://dx.doi.org/10.1021/acsinfecdis.5c00431")</f>
        <v>http://dx.doi.org/10.1021/acsinfecdis.5c00431</v>
      </c>
      <c r="M257" s="1" t="s">
        <v>1438</v>
      </c>
      <c r="N257" s="1" t="s">
        <v>1439</v>
      </c>
      <c r="O257" s="1" t="s">
        <v>47</v>
      </c>
      <c r="P257" s="1" t="s">
        <v>1440</v>
      </c>
      <c r="Q257" s="6" t="s">
        <v>40</v>
      </c>
      <c r="R257" s="6" t="s">
        <v>1441</v>
      </c>
    </row>
    <row r="258" spans="1:18" x14ac:dyDescent="0.25">
      <c r="A258" s="15">
        <v>257</v>
      </c>
      <c r="B258" s="6">
        <v>1139</v>
      </c>
      <c r="C258" s="1" t="s">
        <v>1442</v>
      </c>
      <c r="D258" s="31" t="s">
        <v>712</v>
      </c>
      <c r="E258" s="1" t="s">
        <v>17</v>
      </c>
      <c r="F258" s="30" t="s">
        <v>48</v>
      </c>
      <c r="G258" s="30"/>
      <c r="H258" s="1"/>
      <c r="I258" s="1"/>
      <c r="J258" s="1"/>
      <c r="K258" s="1" t="s">
        <v>1443</v>
      </c>
      <c r="L258" s="32" t="str">
        <f>HYPERLINK("http://dx.doi.org/10.1186/s13015-025-00284-8","http://dx.doi.org/10.1186/s13015-025-00284-8")</f>
        <v>http://dx.doi.org/10.1186/s13015-025-00284-8</v>
      </c>
      <c r="M258" s="1" t="s">
        <v>1444</v>
      </c>
      <c r="N258" s="1" t="s">
        <v>1445</v>
      </c>
      <c r="O258" s="1" t="s">
        <v>36</v>
      </c>
      <c r="P258" s="1" t="s">
        <v>1446</v>
      </c>
      <c r="Q258" s="6" t="s">
        <v>37</v>
      </c>
      <c r="R258" s="6" t="s">
        <v>1447</v>
      </c>
    </row>
    <row r="259" spans="1:18" x14ac:dyDescent="0.25">
      <c r="A259" s="15">
        <v>258</v>
      </c>
      <c r="B259" s="6">
        <v>1140</v>
      </c>
      <c r="C259" s="1" t="s">
        <v>1448</v>
      </c>
      <c r="D259" s="31" t="s">
        <v>712</v>
      </c>
      <c r="E259" s="1" t="s">
        <v>17</v>
      </c>
      <c r="F259" s="30" t="s">
        <v>55</v>
      </c>
      <c r="G259" s="30"/>
      <c r="H259" s="1"/>
      <c r="I259" s="1"/>
      <c r="J259" s="1"/>
      <c r="K259" s="1" t="s">
        <v>35</v>
      </c>
      <c r="L259" s="33" t="str">
        <f>HYPERLINK("http://dx.doi.org/10.1002/ajhb.70121","http://dx.doi.org/10.1002/ajhb.70121")</f>
        <v>http://dx.doi.org/10.1002/ajhb.70121</v>
      </c>
      <c r="M259" s="1" t="s">
        <v>1449</v>
      </c>
      <c r="N259" s="1" t="s">
        <v>1450</v>
      </c>
      <c r="O259" s="1" t="s">
        <v>35</v>
      </c>
      <c r="P259" s="1" t="s">
        <v>1451</v>
      </c>
      <c r="Q259" s="6" t="s">
        <v>40</v>
      </c>
      <c r="R259" s="6" t="s">
        <v>579</v>
      </c>
    </row>
    <row r="260" spans="1:18" x14ac:dyDescent="0.25">
      <c r="A260" s="4">
        <v>259</v>
      </c>
      <c r="B260" s="4">
        <v>1141</v>
      </c>
      <c r="C260" s="5" t="s">
        <v>1452</v>
      </c>
      <c r="D260" s="22" t="s">
        <v>712</v>
      </c>
      <c r="E260" s="5" t="s">
        <v>17</v>
      </c>
      <c r="F260" s="16" t="s">
        <v>53</v>
      </c>
      <c r="G260" s="16"/>
      <c r="H260" s="16"/>
      <c r="I260" s="16"/>
      <c r="J260" s="5"/>
      <c r="K260" s="5" t="s">
        <v>1453</v>
      </c>
      <c r="L260" s="10" t="s">
        <v>1454</v>
      </c>
      <c r="M260" s="5" t="s">
        <v>1455</v>
      </c>
      <c r="N260" s="5"/>
      <c r="O260" s="5"/>
      <c r="P260" s="5" t="s">
        <v>735</v>
      </c>
      <c r="Q260" s="4" t="s">
        <v>40</v>
      </c>
      <c r="R260" s="4" t="s">
        <v>1456</v>
      </c>
    </row>
    <row r="261" spans="1:18" x14ac:dyDescent="0.25">
      <c r="A261" s="4">
        <v>260</v>
      </c>
      <c r="B261" s="4">
        <v>1142</v>
      </c>
      <c r="C261" s="5" t="s">
        <v>1457</v>
      </c>
      <c r="D261" s="22" t="s">
        <v>712</v>
      </c>
      <c r="E261" s="5" t="s">
        <v>17</v>
      </c>
      <c r="F261" s="16" t="s">
        <v>20</v>
      </c>
      <c r="G261" s="16"/>
      <c r="H261" s="16"/>
      <c r="I261" s="16"/>
      <c r="J261" s="5"/>
      <c r="K261" s="5"/>
      <c r="L261" s="10" t="s">
        <v>1458</v>
      </c>
      <c r="M261" s="5" t="s">
        <v>1459</v>
      </c>
      <c r="N261" s="5"/>
      <c r="O261" s="5"/>
      <c r="P261" s="5" t="s">
        <v>49</v>
      </c>
      <c r="Q261" s="4" t="s">
        <v>40</v>
      </c>
      <c r="R261" s="4" t="s">
        <v>1460</v>
      </c>
    </row>
    <row r="262" spans="1:18" x14ac:dyDescent="0.25">
      <c r="A262" s="15">
        <v>261</v>
      </c>
      <c r="B262" s="6">
        <v>1143</v>
      </c>
      <c r="C262" s="1" t="s">
        <v>1461</v>
      </c>
      <c r="D262" s="31" t="s">
        <v>712</v>
      </c>
      <c r="E262" s="1" t="s">
        <v>17</v>
      </c>
      <c r="F262" s="30" t="s">
        <v>23</v>
      </c>
      <c r="G262" s="30"/>
      <c r="H262" s="1"/>
      <c r="I262" s="1"/>
      <c r="J262" s="1"/>
      <c r="K262" s="1" t="s">
        <v>1462</v>
      </c>
      <c r="L262" s="33" t="str">
        <f>HYPERLINK("http://dx.doi.org/10.3390/antiox14080988","http://dx.doi.org/10.3390/antiox14080988")</f>
        <v>http://dx.doi.org/10.3390/antiox14080988</v>
      </c>
      <c r="M262" s="1" t="s">
        <v>1463</v>
      </c>
      <c r="N262" s="1" t="s">
        <v>1464</v>
      </c>
      <c r="O262" s="1" t="s">
        <v>36</v>
      </c>
      <c r="P262" s="1" t="s">
        <v>1465</v>
      </c>
      <c r="Q262" s="6" t="s">
        <v>40</v>
      </c>
      <c r="R262" s="6" t="s">
        <v>1466</v>
      </c>
    </row>
    <row r="263" spans="1:18" x14ac:dyDescent="0.25">
      <c r="A263" s="15">
        <v>262</v>
      </c>
      <c r="B263" s="6">
        <v>1144</v>
      </c>
      <c r="C263" s="1" t="s">
        <v>1467</v>
      </c>
      <c r="D263" s="31" t="s">
        <v>712</v>
      </c>
      <c r="E263" s="1" t="s">
        <v>17</v>
      </c>
      <c r="F263" s="30" t="s">
        <v>82</v>
      </c>
      <c r="G263" s="30"/>
      <c r="H263" s="1"/>
      <c r="I263" s="1"/>
      <c r="J263" s="1"/>
      <c r="K263" s="1" t="s">
        <v>1468</v>
      </c>
      <c r="L263" s="33" t="str">
        <f>HYPERLINK("http://dx.doi.org/10.1016/j.afres.2025.101289","http://dx.doi.org/10.1016/j.afres.2025.101289")</f>
        <v>http://dx.doi.org/10.1016/j.afres.2025.101289</v>
      </c>
      <c r="M263" s="1" t="s">
        <v>1469</v>
      </c>
      <c r="N263" s="1" t="s">
        <v>1470</v>
      </c>
      <c r="O263" s="1" t="s">
        <v>36</v>
      </c>
      <c r="P263" s="1" t="s">
        <v>614</v>
      </c>
      <c r="Q263" s="6" t="s">
        <v>40</v>
      </c>
      <c r="R263" s="6" t="s">
        <v>1471</v>
      </c>
    </row>
    <row r="264" spans="1:18" x14ac:dyDescent="0.25">
      <c r="A264" s="15">
        <v>263</v>
      </c>
      <c r="B264" s="6">
        <v>1145</v>
      </c>
      <c r="C264" s="1" t="s">
        <v>1472</v>
      </c>
      <c r="D264" s="31" t="s">
        <v>712</v>
      </c>
      <c r="E264" s="1" t="s">
        <v>17</v>
      </c>
      <c r="F264" s="30" t="s">
        <v>34</v>
      </c>
      <c r="G264" s="30"/>
      <c r="H264" s="1"/>
      <c r="I264" s="1"/>
      <c r="J264" s="1"/>
      <c r="K264" s="1" t="s">
        <v>35</v>
      </c>
      <c r="L264" s="33" t="str">
        <f>HYPERLINK("http://dx.doi.org/10.1007/s00339-025-08872-6","http://dx.doi.org/10.1007/s00339-025-08872-6")</f>
        <v>http://dx.doi.org/10.1007/s00339-025-08872-6</v>
      </c>
      <c r="M264" s="1" t="s">
        <v>1473</v>
      </c>
      <c r="N264" s="1" t="s">
        <v>1474</v>
      </c>
      <c r="O264" s="1" t="s">
        <v>35</v>
      </c>
      <c r="P264" s="1" t="s">
        <v>1475</v>
      </c>
      <c r="Q264" s="6" t="s">
        <v>41</v>
      </c>
      <c r="R264" s="6" t="s">
        <v>1476</v>
      </c>
    </row>
    <row r="265" spans="1:18" x14ac:dyDescent="0.25">
      <c r="A265" s="15">
        <v>264</v>
      </c>
      <c r="B265" s="6">
        <v>1146</v>
      </c>
      <c r="C265" s="1" t="s">
        <v>1477</v>
      </c>
      <c r="D265" s="31" t="s">
        <v>712</v>
      </c>
      <c r="E265" s="1" t="s">
        <v>17</v>
      </c>
      <c r="F265" s="30" t="s">
        <v>22</v>
      </c>
      <c r="G265" s="30"/>
      <c r="H265" s="1"/>
      <c r="I265" s="1"/>
      <c r="J265" s="1"/>
      <c r="K265" s="1" t="s">
        <v>35</v>
      </c>
      <c r="L265" s="33" t="str">
        <f>HYPERLINK("http://dx.doi.org/10.3390/app15179308","http://dx.doi.org/10.3390/app15179308")</f>
        <v>http://dx.doi.org/10.3390/app15179308</v>
      </c>
      <c r="M265" s="1" t="s">
        <v>1478</v>
      </c>
      <c r="N265" s="1" t="s">
        <v>1479</v>
      </c>
      <c r="O265" s="1" t="s">
        <v>36</v>
      </c>
      <c r="P265" s="1" t="s">
        <v>748</v>
      </c>
      <c r="Q265" s="6" t="s">
        <v>41</v>
      </c>
      <c r="R265" s="6" t="s">
        <v>749</v>
      </c>
    </row>
    <row r="266" spans="1:18" x14ac:dyDescent="0.25">
      <c r="A266" s="15">
        <v>265</v>
      </c>
      <c r="B266" s="6">
        <v>1147</v>
      </c>
      <c r="C266" s="1" t="s">
        <v>1480</v>
      </c>
      <c r="D266" s="31" t="s">
        <v>712</v>
      </c>
      <c r="E266" s="1" t="s">
        <v>17</v>
      </c>
      <c r="F266" s="30" t="s">
        <v>24</v>
      </c>
      <c r="G266" s="30"/>
      <c r="H266" s="1"/>
      <c r="I266" s="1"/>
      <c r="J266" s="1"/>
      <c r="K266" s="1" t="s">
        <v>1481</v>
      </c>
      <c r="L266" s="33" t="str">
        <f>HYPERLINK("http://dx.doi.org/10.1017/aee.2025.10073","http://dx.doi.org/10.1017/aee.2025.10073")</f>
        <v>http://dx.doi.org/10.1017/aee.2025.10073</v>
      </c>
      <c r="M266" s="1" t="s">
        <v>1482</v>
      </c>
      <c r="N266" s="1" t="s">
        <v>1483</v>
      </c>
      <c r="O266" s="1" t="s">
        <v>36</v>
      </c>
      <c r="P266" s="1" t="s">
        <v>620</v>
      </c>
      <c r="Q266" s="6" t="s">
        <v>40</v>
      </c>
      <c r="R266" s="6" t="s">
        <v>1484</v>
      </c>
    </row>
    <row r="267" spans="1:18" x14ac:dyDescent="0.25">
      <c r="A267" s="15">
        <v>266</v>
      </c>
      <c r="B267" s="6">
        <v>1148</v>
      </c>
      <c r="C267" s="1" t="s">
        <v>1485</v>
      </c>
      <c r="D267" s="31" t="s">
        <v>712</v>
      </c>
      <c r="E267" s="1" t="s">
        <v>17</v>
      </c>
      <c r="F267" s="30" t="s">
        <v>31</v>
      </c>
      <c r="G267" s="30"/>
      <c r="H267" s="1"/>
      <c r="I267" s="1"/>
      <c r="J267" s="1"/>
      <c r="K267" s="1" t="s">
        <v>35</v>
      </c>
      <c r="L267" s="33" t="str">
        <f>HYPERLINK("http://dx.doi.org/10.1016/j.automatica.2025.112567","http://dx.doi.org/10.1016/j.automatica.2025.112567")</f>
        <v>http://dx.doi.org/10.1016/j.automatica.2025.112567</v>
      </c>
      <c r="M267" s="1" t="s">
        <v>1486</v>
      </c>
      <c r="N267" s="1" t="s">
        <v>1487</v>
      </c>
      <c r="O267" s="1" t="s">
        <v>35</v>
      </c>
      <c r="P267" s="1" t="s">
        <v>1488</v>
      </c>
      <c r="Q267" s="6" t="s">
        <v>40</v>
      </c>
      <c r="R267" s="6" t="s">
        <v>1489</v>
      </c>
    </row>
    <row r="268" spans="1:18" x14ac:dyDescent="0.25">
      <c r="A268" s="15">
        <v>267</v>
      </c>
      <c r="B268" s="6">
        <v>1149</v>
      </c>
      <c r="C268" s="1" t="s">
        <v>1490</v>
      </c>
      <c r="D268" s="31" t="s">
        <v>712</v>
      </c>
      <c r="E268" s="1" t="s">
        <v>17</v>
      </c>
      <c r="F268" s="30" t="s">
        <v>31</v>
      </c>
      <c r="G268" s="30"/>
      <c r="H268" s="1"/>
      <c r="I268" s="1"/>
      <c r="J268" s="1"/>
      <c r="K268" s="1" t="s">
        <v>35</v>
      </c>
      <c r="L268" s="33" t="str">
        <f>HYPERLINK("http://dx.doi.org/10.3390/axioms14080616","http://dx.doi.org/10.3390/axioms14080616")</f>
        <v>http://dx.doi.org/10.3390/axioms14080616</v>
      </c>
      <c r="M268" s="1" t="s">
        <v>1491</v>
      </c>
      <c r="N268" s="1" t="s">
        <v>1492</v>
      </c>
      <c r="O268" s="1" t="s">
        <v>36</v>
      </c>
      <c r="P268" s="1" t="s">
        <v>755</v>
      </c>
      <c r="Q268" s="6" t="s">
        <v>40</v>
      </c>
      <c r="R268" s="6" t="s">
        <v>1493</v>
      </c>
    </row>
    <row r="269" spans="1:18" x14ac:dyDescent="0.25">
      <c r="A269" s="15">
        <v>268</v>
      </c>
      <c r="B269" s="6">
        <v>1150</v>
      </c>
      <c r="C269" s="1" t="s">
        <v>1494</v>
      </c>
      <c r="D269" s="31" t="s">
        <v>712</v>
      </c>
      <c r="E269" s="1" t="s">
        <v>17</v>
      </c>
      <c r="F269" s="30" t="s">
        <v>22</v>
      </c>
      <c r="G269" s="30"/>
      <c r="H269" s="1"/>
      <c r="I269" s="1"/>
      <c r="J269" s="1"/>
      <c r="K269" s="1" t="s">
        <v>1495</v>
      </c>
      <c r="L269" s="33" t="str">
        <f>HYPERLINK("http://dx.doi.org/10.1177/09592989251341131","http://dx.doi.org/10.1177/09592989251341131")</f>
        <v>http://dx.doi.org/10.1177/09592989251341131</v>
      </c>
      <c r="M269" s="1" t="s">
        <v>1496</v>
      </c>
      <c r="N269" s="1" t="s">
        <v>1497</v>
      </c>
      <c r="O269" s="1" t="s">
        <v>35</v>
      </c>
      <c r="P269" s="1" t="s">
        <v>1498</v>
      </c>
      <c r="Q269" s="6" t="s">
        <v>37</v>
      </c>
      <c r="R269" s="6" t="s">
        <v>1499</v>
      </c>
    </row>
    <row r="270" spans="1:18" x14ac:dyDescent="0.25">
      <c r="A270" s="15">
        <v>269</v>
      </c>
      <c r="B270" s="6">
        <v>1151</v>
      </c>
      <c r="C270" s="1" t="s">
        <v>1500</v>
      </c>
      <c r="D270" s="31" t="s">
        <v>712</v>
      </c>
      <c r="E270" s="1" t="s">
        <v>18</v>
      </c>
      <c r="F270" s="30" t="s">
        <v>231</v>
      </c>
      <c r="G270" s="30"/>
      <c r="H270" s="1"/>
      <c r="I270" s="1"/>
      <c r="J270" s="1"/>
      <c r="K270" s="1" t="s">
        <v>1501</v>
      </c>
      <c r="L270" s="33" t="str">
        <f>HYPERLINK("http://dx.doi.org/10.1016/j.bcp.2025.117338","http://dx.doi.org/10.1016/j.bcp.2025.117338")</f>
        <v>http://dx.doi.org/10.1016/j.bcp.2025.117338</v>
      </c>
      <c r="M270" s="1" t="s">
        <v>1502</v>
      </c>
      <c r="N270" s="1" t="s">
        <v>1503</v>
      </c>
      <c r="O270" s="1" t="s">
        <v>47</v>
      </c>
      <c r="P270" s="1" t="s">
        <v>51</v>
      </c>
      <c r="Q270" s="6" t="s">
        <v>40</v>
      </c>
      <c r="R270" s="6" t="s">
        <v>1504</v>
      </c>
    </row>
    <row r="271" spans="1:18" x14ac:dyDescent="0.25">
      <c r="A271" s="15">
        <v>270</v>
      </c>
      <c r="B271" s="6">
        <v>1152</v>
      </c>
      <c r="C271" s="1" t="s">
        <v>1505</v>
      </c>
      <c r="D271" s="31" t="s">
        <v>712</v>
      </c>
      <c r="E271" s="1" t="s">
        <v>17</v>
      </c>
      <c r="F271" s="30" t="s">
        <v>33</v>
      </c>
      <c r="G271" s="30"/>
      <c r="H271" s="1"/>
      <c r="I271" s="1"/>
      <c r="J271" s="1"/>
      <c r="K271" s="1" t="s">
        <v>1506</v>
      </c>
      <c r="L271" s="33" t="str">
        <f>HYPERLINK("http://dx.doi.org/10.1016/j.bbagrm.2025.195114","http://dx.doi.org/10.1016/j.bbagrm.2025.195114")</f>
        <v>http://dx.doi.org/10.1016/j.bbagrm.2025.195114</v>
      </c>
      <c r="M271" s="1" t="s">
        <v>1507</v>
      </c>
      <c r="N271" s="1" t="s">
        <v>1508</v>
      </c>
      <c r="O271" s="1" t="s">
        <v>47</v>
      </c>
      <c r="P271" s="1" t="s">
        <v>1509</v>
      </c>
      <c r="Q271" s="6" t="s">
        <v>41</v>
      </c>
      <c r="R271" s="6" t="s">
        <v>1510</v>
      </c>
    </row>
    <row r="272" spans="1:18" x14ac:dyDescent="0.25">
      <c r="A272" s="4">
        <v>271</v>
      </c>
      <c r="B272" s="4">
        <v>1153</v>
      </c>
      <c r="C272" s="5" t="s">
        <v>1511</v>
      </c>
      <c r="D272" s="22" t="s">
        <v>712</v>
      </c>
      <c r="E272" s="5" t="s">
        <v>17</v>
      </c>
      <c r="F272" s="16" t="s">
        <v>29</v>
      </c>
      <c r="G272" s="16"/>
      <c r="H272" s="16"/>
      <c r="I272" s="16"/>
      <c r="J272" s="5"/>
      <c r="K272" s="5" t="s">
        <v>1512</v>
      </c>
      <c r="L272" s="10" t="s">
        <v>1513</v>
      </c>
      <c r="M272" s="5" t="s">
        <v>1514</v>
      </c>
      <c r="N272" s="5"/>
      <c r="O272" s="5"/>
      <c r="P272" s="5" t="s">
        <v>1515</v>
      </c>
      <c r="Q272" s="4" t="s">
        <v>40</v>
      </c>
      <c r="R272" s="4" t="s">
        <v>1516</v>
      </c>
    </row>
    <row r="273" spans="1:18" x14ac:dyDescent="0.25">
      <c r="A273" s="15">
        <v>272</v>
      </c>
      <c r="B273" s="6">
        <v>1154</v>
      </c>
      <c r="C273" s="1" t="s">
        <v>1517</v>
      </c>
      <c r="D273" s="15" t="s">
        <v>712</v>
      </c>
      <c r="E273" s="1" t="s">
        <v>17</v>
      </c>
      <c r="F273" s="30" t="s">
        <v>25</v>
      </c>
      <c r="G273" s="34"/>
      <c r="H273" s="1"/>
      <c r="I273" s="1"/>
      <c r="J273" s="1"/>
      <c r="K273" s="1" t="s">
        <v>1518</v>
      </c>
      <c r="L273" s="33" t="str">
        <f>HYPERLINK("http://dx.doi.org/10.3892/br.2025.2042","http://dx.doi.org/10.3892/br.2025.2042")</f>
        <v>http://dx.doi.org/10.3892/br.2025.2042</v>
      </c>
      <c r="M273" s="1" t="s">
        <v>1519</v>
      </c>
      <c r="N273" s="1" t="s">
        <v>1520</v>
      </c>
      <c r="O273" s="1" t="s">
        <v>36</v>
      </c>
      <c r="P273" s="1" t="s">
        <v>603</v>
      </c>
      <c r="Q273" s="6" t="s">
        <v>39</v>
      </c>
      <c r="R273" s="6" t="s">
        <v>1521</v>
      </c>
    </row>
    <row r="274" spans="1:18" x14ac:dyDescent="0.25">
      <c r="A274" s="4">
        <v>273</v>
      </c>
      <c r="B274" s="4">
        <v>1155</v>
      </c>
      <c r="C274" s="5" t="s">
        <v>1522</v>
      </c>
      <c r="D274" s="22" t="s">
        <v>712</v>
      </c>
      <c r="E274" s="5" t="s">
        <v>17</v>
      </c>
      <c r="F274" s="16" t="s">
        <v>27</v>
      </c>
      <c r="G274" s="16"/>
      <c r="H274" s="16"/>
      <c r="I274" s="16"/>
      <c r="J274" s="5"/>
      <c r="K274" s="5" t="s">
        <v>1523</v>
      </c>
      <c r="L274" s="10" t="s">
        <v>1524</v>
      </c>
      <c r="M274" s="5" t="s">
        <v>1525</v>
      </c>
      <c r="N274" s="5"/>
      <c r="O274" s="5"/>
      <c r="P274" s="5" t="s">
        <v>73</v>
      </c>
      <c r="Q274" s="4" t="s">
        <v>41</v>
      </c>
      <c r="R274" s="4" t="s">
        <v>87</v>
      </c>
    </row>
    <row r="275" spans="1:18" x14ac:dyDescent="0.25">
      <c r="A275" s="15">
        <v>274</v>
      </c>
      <c r="B275" s="6">
        <v>1156</v>
      </c>
      <c r="C275" s="1" t="s">
        <v>1526</v>
      </c>
      <c r="D275" s="31" t="s">
        <v>712</v>
      </c>
      <c r="E275" s="1" t="s">
        <v>17</v>
      </c>
      <c r="F275" s="30" t="s">
        <v>24</v>
      </c>
      <c r="G275" s="30"/>
      <c r="H275" s="1"/>
      <c r="I275" s="1"/>
      <c r="J275" s="1"/>
      <c r="K275" s="1" t="s">
        <v>1527</v>
      </c>
      <c r="L275" s="33" t="str">
        <f>HYPERLINK("http://dx.doi.org/10.1016/j.bios.2025.117920","http://dx.doi.org/10.1016/j.bios.2025.117920")</f>
        <v>http://dx.doi.org/10.1016/j.bios.2025.117920</v>
      </c>
      <c r="M275" s="1" t="s">
        <v>1528</v>
      </c>
      <c r="N275" s="1" t="s">
        <v>1529</v>
      </c>
      <c r="O275" s="1" t="s">
        <v>35</v>
      </c>
      <c r="P275" s="1" t="s">
        <v>1530</v>
      </c>
      <c r="Q275" s="6" t="s">
        <v>40</v>
      </c>
      <c r="R275" s="6" t="s">
        <v>1531</v>
      </c>
    </row>
    <row r="276" spans="1:18" x14ac:dyDescent="0.25">
      <c r="A276" s="15">
        <v>275</v>
      </c>
      <c r="B276" s="6">
        <v>1157</v>
      </c>
      <c r="C276" s="1" t="s">
        <v>1532</v>
      </c>
      <c r="D276" s="31" t="s">
        <v>712</v>
      </c>
      <c r="E276" s="1" t="s">
        <v>17</v>
      </c>
      <c r="F276" s="30" t="s">
        <v>82</v>
      </c>
      <c r="G276" s="30"/>
      <c r="H276" s="1"/>
      <c r="I276" s="1"/>
      <c r="J276" s="1"/>
      <c r="K276" s="1" t="s">
        <v>35</v>
      </c>
      <c r="L276" s="33" t="str">
        <f>HYPERLINK("http://dx.doi.org/10.18633/biotecnia.v27.2630","http://dx.doi.org/10.18633/biotecnia.v27.2630")</f>
        <v>http://dx.doi.org/10.18633/biotecnia.v27.2630</v>
      </c>
      <c r="M276" s="1" t="s">
        <v>1533</v>
      </c>
      <c r="N276" s="1" t="s">
        <v>1534</v>
      </c>
      <c r="O276" s="1" t="s">
        <v>36</v>
      </c>
      <c r="P276" s="1" t="s">
        <v>613</v>
      </c>
      <c r="Q276" s="6" t="s">
        <v>37</v>
      </c>
      <c r="R276" s="6" t="s">
        <v>1535</v>
      </c>
    </row>
    <row r="277" spans="1:18" x14ac:dyDescent="0.25">
      <c r="A277" s="15">
        <v>276</v>
      </c>
      <c r="B277" s="6">
        <v>1158</v>
      </c>
      <c r="C277" s="1" t="s">
        <v>1536</v>
      </c>
      <c r="D277" s="15" t="s">
        <v>712</v>
      </c>
      <c r="E277" s="1" t="s">
        <v>17</v>
      </c>
      <c r="F277" s="30" t="s">
        <v>229</v>
      </c>
      <c r="G277" s="30"/>
      <c r="H277" s="1"/>
      <c r="I277" s="1"/>
      <c r="J277" s="1"/>
      <c r="K277" s="1" t="s">
        <v>1537</v>
      </c>
      <c r="L277" s="33" t="str">
        <f>HYPERLINK("http://dx.doi.org/10.1007/s40590-025-00723-x","http://dx.doi.org/10.1007/s40590-025-00723-x")</f>
        <v>http://dx.doi.org/10.1007/s40590-025-00723-x</v>
      </c>
      <c r="M277" s="1" t="s">
        <v>1538</v>
      </c>
      <c r="N277" s="1" t="s">
        <v>1539</v>
      </c>
      <c r="O277" s="1" t="s">
        <v>35</v>
      </c>
      <c r="P277" s="1" t="s">
        <v>591</v>
      </c>
      <c r="Q277" s="6" t="s">
        <v>41</v>
      </c>
      <c r="R277" s="6" t="s">
        <v>592</v>
      </c>
    </row>
    <row r="278" spans="1:18" x14ac:dyDescent="0.25">
      <c r="A278" s="15">
        <v>277</v>
      </c>
      <c r="B278" s="6">
        <v>1159</v>
      </c>
      <c r="C278" s="1" t="s">
        <v>1540</v>
      </c>
      <c r="D278" s="15" t="s">
        <v>712</v>
      </c>
      <c r="E278" s="1" t="s">
        <v>17</v>
      </c>
      <c r="F278" s="30" t="s">
        <v>22</v>
      </c>
      <c r="G278" s="30"/>
      <c r="H278" s="1"/>
      <c r="I278" s="1"/>
      <c r="J278" s="1"/>
      <c r="K278" s="1" t="s">
        <v>1541</v>
      </c>
      <c r="L278" s="33" t="str">
        <f>HYPERLINK("http://dx.doi.org/10.1007/s40590-025-00803-y","http://dx.doi.org/10.1007/s40590-025-00803-y")</f>
        <v>http://dx.doi.org/10.1007/s40590-025-00803-y</v>
      </c>
      <c r="M278" s="1" t="s">
        <v>1542</v>
      </c>
      <c r="N278" s="1" t="s">
        <v>1543</v>
      </c>
      <c r="O278" s="1" t="s">
        <v>47</v>
      </c>
      <c r="P278" s="1" t="s">
        <v>591</v>
      </c>
      <c r="Q278" s="6" t="s">
        <v>41</v>
      </c>
      <c r="R278" s="6" t="s">
        <v>592</v>
      </c>
    </row>
    <row r="279" spans="1:18" s="7" customFormat="1" x14ac:dyDescent="0.25">
      <c r="A279" s="15">
        <v>278</v>
      </c>
      <c r="B279" s="6">
        <v>1160</v>
      </c>
      <c r="C279" s="1" t="s">
        <v>1544</v>
      </c>
      <c r="D279" s="31" t="s">
        <v>712</v>
      </c>
      <c r="E279" s="1" t="s">
        <v>17</v>
      </c>
      <c r="F279" s="30" t="s">
        <v>22</v>
      </c>
      <c r="G279" s="30"/>
      <c r="H279" s="1"/>
      <c r="I279" s="1"/>
      <c r="J279" s="1"/>
      <c r="K279" s="1" t="s">
        <v>1545</v>
      </c>
      <c r="L279" s="33" t="str">
        <f>HYPERLINK("http://dx.doi.org/10.1007/s40590-025-00805-w","http://dx.doi.org/10.1007/s40590-025-00805-w")</f>
        <v>http://dx.doi.org/10.1007/s40590-025-00805-w</v>
      </c>
      <c r="M279" s="1" t="s">
        <v>1546</v>
      </c>
      <c r="N279" s="1" t="s">
        <v>1547</v>
      </c>
      <c r="O279" s="1" t="s">
        <v>47</v>
      </c>
      <c r="P279" s="1" t="s">
        <v>591</v>
      </c>
      <c r="Q279" s="6" t="s">
        <v>41</v>
      </c>
      <c r="R279" s="6" t="s">
        <v>592</v>
      </c>
    </row>
    <row r="280" spans="1:18" x14ac:dyDescent="0.25">
      <c r="A280" s="15">
        <v>279</v>
      </c>
      <c r="B280" s="6">
        <v>1161</v>
      </c>
      <c r="C280" s="1" t="s">
        <v>1548</v>
      </c>
      <c r="D280" s="15" t="s">
        <v>712</v>
      </c>
      <c r="E280" s="1" t="s">
        <v>17</v>
      </c>
      <c r="F280" s="30" t="s">
        <v>229</v>
      </c>
      <c r="G280" s="30"/>
      <c r="H280" s="1"/>
      <c r="I280" s="1"/>
      <c r="J280" s="1"/>
      <c r="K280" s="1" t="s">
        <v>35</v>
      </c>
      <c r="L280" s="33" t="str">
        <f>HYPERLINK("http://dx.doi.org/10.1007/s40590-025-00807-8","http://dx.doi.org/10.1007/s40590-025-00807-8")</f>
        <v>http://dx.doi.org/10.1007/s40590-025-00807-8</v>
      </c>
      <c r="M280" s="1" t="s">
        <v>1549</v>
      </c>
      <c r="N280" s="1" t="s">
        <v>1550</v>
      </c>
      <c r="O280" s="1" t="s">
        <v>848</v>
      </c>
      <c r="P280" s="1" t="s">
        <v>591</v>
      </c>
      <c r="Q280" s="6" t="s">
        <v>41</v>
      </c>
      <c r="R280" s="6" t="s">
        <v>592</v>
      </c>
    </row>
    <row r="281" spans="1:18" x14ac:dyDescent="0.25">
      <c r="A281" s="15">
        <v>280</v>
      </c>
      <c r="B281" s="6">
        <v>1162</v>
      </c>
      <c r="C281" s="1" t="s">
        <v>1551</v>
      </c>
      <c r="D281" s="15" t="s">
        <v>712</v>
      </c>
      <c r="E281" s="1" t="s">
        <v>17</v>
      </c>
      <c r="F281" s="30" t="s">
        <v>54</v>
      </c>
      <c r="G281" s="30"/>
      <c r="H281" s="1"/>
      <c r="I281" s="1"/>
      <c r="J281" s="1"/>
      <c r="K281" s="1" t="s">
        <v>1552</v>
      </c>
      <c r="L281" s="33" t="str">
        <f>HYPERLINK("http://dx.doi.org/10.1016/j.brainresbull.2025.111496","http://dx.doi.org/10.1016/j.brainresbull.2025.111496")</f>
        <v>http://dx.doi.org/10.1016/j.brainresbull.2025.111496</v>
      </c>
      <c r="M281" s="1" t="s">
        <v>1553</v>
      </c>
      <c r="N281" s="1" t="s">
        <v>1554</v>
      </c>
      <c r="O281" s="1" t="s">
        <v>36</v>
      </c>
      <c r="P281" s="1" t="s">
        <v>605</v>
      </c>
      <c r="Q281" s="6" t="s">
        <v>41</v>
      </c>
      <c r="R281" s="6" t="s">
        <v>1555</v>
      </c>
    </row>
    <row r="282" spans="1:18" x14ac:dyDescent="0.25">
      <c r="A282" s="15">
        <v>281</v>
      </c>
      <c r="B282" s="6">
        <v>1163</v>
      </c>
      <c r="C282" s="1" t="s">
        <v>1556</v>
      </c>
      <c r="D282" s="31" t="s">
        <v>712</v>
      </c>
      <c r="E282" s="1" t="s">
        <v>17</v>
      </c>
      <c r="F282" s="30" t="s">
        <v>1249</v>
      </c>
      <c r="G282" s="30"/>
      <c r="H282" s="1"/>
      <c r="I282" s="1"/>
      <c r="J282" s="1"/>
      <c r="K282" s="1" t="s">
        <v>1557</v>
      </c>
      <c r="L282" s="33" t="str">
        <f>HYPERLINK("http://dx.doi.org/10.1007/s00429-025-03002-7","http://dx.doi.org/10.1007/s00429-025-03002-7")</f>
        <v>http://dx.doi.org/10.1007/s00429-025-03002-7</v>
      </c>
      <c r="M282" s="1" t="s">
        <v>1558</v>
      </c>
      <c r="N282" s="1" t="s">
        <v>1559</v>
      </c>
      <c r="O282" s="1" t="s">
        <v>47</v>
      </c>
      <c r="P282" s="1" t="s">
        <v>1560</v>
      </c>
      <c r="Q282" s="6" t="s">
        <v>40</v>
      </c>
      <c r="R282" s="6" t="s">
        <v>1561</v>
      </c>
    </row>
    <row r="283" spans="1:18" s="7" customFormat="1" x14ac:dyDescent="0.25">
      <c r="A283" s="15">
        <v>282</v>
      </c>
      <c r="B283" s="6">
        <v>1164</v>
      </c>
      <c r="C283" s="1" t="s">
        <v>1562</v>
      </c>
      <c r="D283" s="31" t="s">
        <v>712</v>
      </c>
      <c r="E283" s="1" t="s">
        <v>17</v>
      </c>
      <c r="F283" s="30" t="s">
        <v>229</v>
      </c>
      <c r="G283" s="30"/>
      <c r="H283" s="1"/>
      <c r="I283" s="1"/>
      <c r="J283" s="1"/>
      <c r="K283" s="1" t="s">
        <v>35</v>
      </c>
      <c r="L283" s="33" t="str">
        <f>HYPERLINK("http://dx.doi.org/10.1007/s40840-025-01951-0","http://dx.doi.org/10.1007/s40840-025-01951-0")</f>
        <v>http://dx.doi.org/10.1007/s40840-025-01951-0</v>
      </c>
      <c r="M283" s="1" t="s">
        <v>1563</v>
      </c>
      <c r="N283" s="1" t="s">
        <v>1564</v>
      </c>
      <c r="O283" s="1" t="s">
        <v>47</v>
      </c>
      <c r="P283" s="1" t="s">
        <v>591</v>
      </c>
      <c r="Q283" s="6" t="s">
        <v>40</v>
      </c>
      <c r="R283" s="6" t="s">
        <v>1565</v>
      </c>
    </row>
    <row r="284" spans="1:18" x14ac:dyDescent="0.25">
      <c r="A284" s="15">
        <v>283</v>
      </c>
      <c r="B284" s="6">
        <v>1165</v>
      </c>
      <c r="C284" s="1" t="s">
        <v>1566</v>
      </c>
      <c r="D284" s="31" t="s">
        <v>712</v>
      </c>
      <c r="E284" s="1" t="s">
        <v>17</v>
      </c>
      <c r="F284" s="30" t="s">
        <v>33</v>
      </c>
      <c r="G284" s="30"/>
      <c r="H284" s="1"/>
      <c r="I284" s="1"/>
      <c r="J284" s="1"/>
      <c r="K284" s="1" t="s">
        <v>35</v>
      </c>
      <c r="L284" s="33" t="str">
        <f>HYPERLINK("http://dx.doi.org/10.1007/s12013-025-01697-3","http://dx.doi.org/10.1007/s12013-025-01697-3")</f>
        <v>http://dx.doi.org/10.1007/s12013-025-01697-3</v>
      </c>
      <c r="M284" s="1" t="s">
        <v>1567</v>
      </c>
      <c r="N284" s="1" t="s">
        <v>1568</v>
      </c>
      <c r="O284" s="1" t="s">
        <v>35</v>
      </c>
      <c r="P284" s="1" t="s">
        <v>1569</v>
      </c>
      <c r="Q284" s="6" t="s">
        <v>37</v>
      </c>
      <c r="R284" s="6" t="s">
        <v>1570</v>
      </c>
    </row>
    <row r="285" spans="1:18" x14ac:dyDescent="0.25">
      <c r="A285" s="15">
        <v>284</v>
      </c>
      <c r="B285" s="6">
        <v>1166</v>
      </c>
      <c r="C285" s="1" t="s">
        <v>1571</v>
      </c>
      <c r="D285" s="31" t="s">
        <v>712</v>
      </c>
      <c r="E285" s="1" t="s">
        <v>17</v>
      </c>
      <c r="F285" s="30" t="s">
        <v>33</v>
      </c>
      <c r="G285" s="30"/>
      <c r="H285" s="1"/>
      <c r="I285" s="1"/>
      <c r="J285" s="1"/>
      <c r="K285" s="1" t="s">
        <v>1572</v>
      </c>
      <c r="L285" s="33" t="str">
        <f>HYPERLINK("http://dx.doi.org/10.1007/s12013-025-01700-x","http://dx.doi.org/10.1007/s12013-025-01700-x")</f>
        <v>http://dx.doi.org/10.1007/s12013-025-01700-x</v>
      </c>
      <c r="M285" s="1" t="s">
        <v>1573</v>
      </c>
      <c r="N285" s="1" t="s">
        <v>1574</v>
      </c>
      <c r="O285" s="1" t="s">
        <v>47</v>
      </c>
      <c r="P285" s="1" t="s">
        <v>1569</v>
      </c>
      <c r="Q285" s="6" t="s">
        <v>37</v>
      </c>
      <c r="R285" s="6" t="s">
        <v>1570</v>
      </c>
    </row>
    <row r="286" spans="1:18" x14ac:dyDescent="0.25">
      <c r="A286" s="4">
        <v>285</v>
      </c>
      <c r="B286" s="4">
        <v>1167</v>
      </c>
      <c r="C286" s="5" t="s">
        <v>1575</v>
      </c>
      <c r="D286" s="22" t="s">
        <v>712</v>
      </c>
      <c r="E286" s="5" t="s">
        <v>17</v>
      </c>
      <c r="F286" s="16" t="s">
        <v>33</v>
      </c>
      <c r="G286" s="16"/>
      <c r="H286" s="16"/>
      <c r="I286" s="16"/>
      <c r="J286" s="5"/>
      <c r="K286" s="5" t="s">
        <v>1576</v>
      </c>
      <c r="L286" s="10" t="s">
        <v>1577</v>
      </c>
      <c r="M286" s="5" t="s">
        <v>1578</v>
      </c>
      <c r="N286" s="5"/>
      <c r="O286" s="5"/>
      <c r="P286" s="5" t="s">
        <v>1579</v>
      </c>
      <c r="Q286" s="4" t="s">
        <v>39</v>
      </c>
      <c r="R286" s="5" t="s">
        <v>1580</v>
      </c>
    </row>
    <row r="287" spans="1:18" x14ac:dyDescent="0.25">
      <c r="A287" s="15">
        <v>286</v>
      </c>
      <c r="B287" s="6">
        <v>1168</v>
      </c>
      <c r="C287" s="1" t="s">
        <v>1581</v>
      </c>
      <c r="D287" s="31" t="s">
        <v>712</v>
      </c>
      <c r="E287" s="1" t="s">
        <v>17</v>
      </c>
      <c r="F287" s="30" t="s">
        <v>27</v>
      </c>
      <c r="G287" s="30"/>
      <c r="H287" s="1"/>
      <c r="I287" s="1"/>
      <c r="J287" s="1"/>
      <c r="K287" s="1" t="s">
        <v>1582</v>
      </c>
      <c r="L287" s="33" t="str">
        <f>HYPERLINK("http://dx.doi.org/10.1016/j.jcmgh.2025.101592","http://dx.doi.org/10.1016/j.jcmgh.2025.101592")</f>
        <v>http://dx.doi.org/10.1016/j.jcmgh.2025.101592</v>
      </c>
      <c r="M287" s="1" t="s">
        <v>1583</v>
      </c>
      <c r="N287" s="1" t="s">
        <v>1584</v>
      </c>
      <c r="O287" s="1" t="s">
        <v>36</v>
      </c>
      <c r="P287" s="1" t="s">
        <v>1585</v>
      </c>
      <c r="Q287" s="6" t="s">
        <v>40</v>
      </c>
      <c r="R287" s="6" t="s">
        <v>1586</v>
      </c>
    </row>
    <row r="288" spans="1:18" x14ac:dyDescent="0.25">
      <c r="A288" s="4">
        <v>287</v>
      </c>
      <c r="B288" s="4">
        <v>1169</v>
      </c>
      <c r="C288" s="5" t="s">
        <v>1587</v>
      </c>
      <c r="D288" s="4" t="s">
        <v>712</v>
      </c>
      <c r="E288" s="5" t="s">
        <v>17</v>
      </c>
      <c r="F288" s="16" t="s">
        <v>32</v>
      </c>
      <c r="G288" s="16"/>
      <c r="H288" s="16"/>
      <c r="I288" s="16"/>
      <c r="J288" s="5"/>
      <c r="K288" s="5"/>
      <c r="L288" s="10" t="s">
        <v>1588</v>
      </c>
      <c r="M288" s="5" t="s">
        <v>1589</v>
      </c>
      <c r="N288" s="5"/>
      <c r="O288" s="5"/>
      <c r="P288" s="5" t="s">
        <v>595</v>
      </c>
      <c r="Q288" s="4" t="s">
        <v>40</v>
      </c>
      <c r="R288" s="4" t="s">
        <v>596</v>
      </c>
    </row>
    <row r="289" spans="1:18" s="7" customFormat="1" x14ac:dyDescent="0.25">
      <c r="A289" s="15">
        <v>288</v>
      </c>
      <c r="B289" s="6">
        <v>1170</v>
      </c>
      <c r="C289" s="1" t="s">
        <v>1590</v>
      </c>
      <c r="D289" s="31" t="s">
        <v>712</v>
      </c>
      <c r="E289" s="1" t="s">
        <v>17</v>
      </c>
      <c r="F289" s="30" t="s">
        <v>22</v>
      </c>
      <c r="G289" s="30"/>
      <c r="H289" s="1"/>
      <c r="I289" s="1"/>
      <c r="J289" s="1"/>
      <c r="K289" s="1" t="s">
        <v>1591</v>
      </c>
      <c r="L289" s="33" t="str">
        <f>HYPERLINK("http://dx.doi.org/10.1016/j.ceramint.2025.06.175","http://dx.doi.org/10.1016/j.ceramint.2025.06.175")</f>
        <v>http://dx.doi.org/10.1016/j.ceramint.2025.06.175</v>
      </c>
      <c r="M289" s="1" t="s">
        <v>1592</v>
      </c>
      <c r="N289" s="1" t="s">
        <v>1593</v>
      </c>
      <c r="O289" s="1" t="s">
        <v>35</v>
      </c>
      <c r="P289" s="1" t="s">
        <v>595</v>
      </c>
      <c r="Q289" s="6" t="s">
        <v>40</v>
      </c>
      <c r="R289" s="6" t="s">
        <v>596</v>
      </c>
    </row>
    <row r="290" spans="1:18" s="7" customFormat="1" x14ac:dyDescent="0.25">
      <c r="A290" s="4">
        <v>289</v>
      </c>
      <c r="B290" s="4">
        <v>1171</v>
      </c>
      <c r="C290" s="5" t="s">
        <v>1594</v>
      </c>
      <c r="D290" s="22" t="s">
        <v>712</v>
      </c>
      <c r="E290" s="5" t="s">
        <v>17</v>
      </c>
      <c r="F290" s="16" t="s">
        <v>46</v>
      </c>
      <c r="G290" s="16" t="s">
        <v>34</v>
      </c>
      <c r="H290" s="16"/>
      <c r="I290" s="16"/>
      <c r="J290" s="5"/>
      <c r="K290" s="5" t="s">
        <v>1595</v>
      </c>
      <c r="L290" s="10" t="s">
        <v>1596</v>
      </c>
      <c r="M290" s="5" t="s">
        <v>1597</v>
      </c>
      <c r="N290" s="5"/>
      <c r="O290" s="5"/>
      <c r="P290" s="5" t="s">
        <v>595</v>
      </c>
      <c r="Q290" s="4" t="s">
        <v>40</v>
      </c>
      <c r="R290" s="4" t="s">
        <v>596</v>
      </c>
    </row>
    <row r="291" spans="1:18" x14ac:dyDescent="0.25">
      <c r="A291" s="15">
        <v>290</v>
      </c>
      <c r="B291" s="6">
        <v>1172</v>
      </c>
      <c r="C291" s="1" t="s">
        <v>1598</v>
      </c>
      <c r="D291" s="31" t="s">
        <v>712</v>
      </c>
      <c r="E291" s="1" t="s">
        <v>17</v>
      </c>
      <c r="F291" s="30" t="s">
        <v>31</v>
      </c>
      <c r="G291" s="30"/>
      <c r="H291" s="1"/>
      <c r="I291" s="1"/>
      <c r="J291" s="1"/>
      <c r="K291" s="1" t="s">
        <v>1599</v>
      </c>
      <c r="L291" s="33" t="str">
        <f>HYPERLINK("http://dx.doi.org/10.1016/j.chaos.2025.117180","http://dx.doi.org/10.1016/j.chaos.2025.117180")</f>
        <v>http://dx.doi.org/10.1016/j.chaos.2025.117180</v>
      </c>
      <c r="M291" s="1" t="s">
        <v>1600</v>
      </c>
      <c r="N291" s="1" t="s">
        <v>1601</v>
      </c>
      <c r="O291" s="1" t="s">
        <v>35</v>
      </c>
      <c r="P291" s="1" t="s">
        <v>1602</v>
      </c>
      <c r="Q291" s="6" t="s">
        <v>40</v>
      </c>
      <c r="R291" s="6" t="s">
        <v>598</v>
      </c>
    </row>
    <row r="292" spans="1:18" x14ac:dyDescent="0.25">
      <c r="A292" s="15">
        <v>291</v>
      </c>
      <c r="B292" s="6">
        <v>1173</v>
      </c>
      <c r="C292" s="1" t="s">
        <v>1603</v>
      </c>
      <c r="D292" s="31" t="s">
        <v>712</v>
      </c>
      <c r="E292" s="1" t="s">
        <v>17</v>
      </c>
      <c r="F292" s="30" t="s">
        <v>42</v>
      </c>
      <c r="G292" s="30"/>
      <c r="H292" s="1"/>
      <c r="I292" s="1"/>
      <c r="J292" s="1"/>
      <c r="K292" s="1" t="s">
        <v>1604</v>
      </c>
      <c r="L292" s="33" t="str">
        <f>HYPERLINK("http://dx.doi.org/10.1111/cbdd.70165","http://dx.doi.org/10.1111/cbdd.70165")</f>
        <v>http://dx.doi.org/10.1111/cbdd.70165</v>
      </c>
      <c r="M292" s="1" t="s">
        <v>1605</v>
      </c>
      <c r="N292" s="1" t="s">
        <v>1606</v>
      </c>
      <c r="O292" s="1" t="s">
        <v>47</v>
      </c>
      <c r="P292" s="1" t="s">
        <v>1607</v>
      </c>
      <c r="Q292" s="6" t="s">
        <v>39</v>
      </c>
      <c r="R292" s="6" t="s">
        <v>1608</v>
      </c>
    </row>
    <row r="293" spans="1:18" x14ac:dyDescent="0.25">
      <c r="A293" s="15">
        <v>292</v>
      </c>
      <c r="B293" s="6">
        <v>1174</v>
      </c>
      <c r="C293" s="1" t="s">
        <v>1609</v>
      </c>
      <c r="D293" s="15" t="s">
        <v>712</v>
      </c>
      <c r="E293" s="1" t="s">
        <v>17</v>
      </c>
      <c r="F293" s="30" t="s">
        <v>22</v>
      </c>
      <c r="G293" s="30"/>
      <c r="H293" s="1"/>
      <c r="I293" s="1"/>
      <c r="J293" s="1"/>
      <c r="K293" s="1" t="s">
        <v>1610</v>
      </c>
      <c r="L293" s="33" t="str">
        <f>HYPERLINK("http://dx.doi.org/10.1016/j.cej.2025.166843","http://dx.doi.org/10.1016/j.cej.2025.166843")</f>
        <v>http://dx.doi.org/10.1016/j.cej.2025.166843</v>
      </c>
      <c r="M293" s="1" t="s">
        <v>1611</v>
      </c>
      <c r="N293" s="1" t="s">
        <v>1612</v>
      </c>
      <c r="O293" s="1" t="s">
        <v>35</v>
      </c>
      <c r="P293" s="1" t="s">
        <v>1096</v>
      </c>
      <c r="Q293" s="6" t="s">
        <v>40</v>
      </c>
      <c r="R293" s="6" t="s">
        <v>1613</v>
      </c>
    </row>
    <row r="294" spans="1:18" x14ac:dyDescent="0.25">
      <c r="A294" s="15">
        <v>293</v>
      </c>
      <c r="B294" s="6">
        <v>1175</v>
      </c>
      <c r="C294" s="1" t="s">
        <v>1614</v>
      </c>
      <c r="D294" s="31" t="s">
        <v>712</v>
      </c>
      <c r="E294" s="1" t="s">
        <v>17</v>
      </c>
      <c r="F294" s="30" t="s">
        <v>20</v>
      </c>
      <c r="G294" s="30"/>
      <c r="H294" s="1"/>
      <c r="I294" s="1"/>
      <c r="J294" s="1"/>
      <c r="K294" s="1" t="s">
        <v>35</v>
      </c>
      <c r="L294" s="33" t="str">
        <f>HYPERLINK("http://dx.doi.org/10.1088/1674-1137/add259","http://dx.doi.org/10.1088/1674-1137/add259")</f>
        <v>http://dx.doi.org/10.1088/1674-1137/add259</v>
      </c>
      <c r="M294" s="1" t="s">
        <v>1615</v>
      </c>
      <c r="N294" s="1" t="s">
        <v>1616</v>
      </c>
      <c r="O294" s="1" t="s">
        <v>47</v>
      </c>
      <c r="P294" s="1" t="s">
        <v>1147</v>
      </c>
      <c r="Q294" s="6" t="s">
        <v>40</v>
      </c>
      <c r="R294" s="6" t="s">
        <v>1561</v>
      </c>
    </row>
    <row r="295" spans="1:18" x14ac:dyDescent="0.25">
      <c r="A295" s="15">
        <v>294</v>
      </c>
      <c r="B295" s="6">
        <v>1176</v>
      </c>
      <c r="C295" s="1" t="s">
        <v>1617</v>
      </c>
      <c r="D295" s="31" t="s">
        <v>712</v>
      </c>
      <c r="E295" s="1" t="s">
        <v>17</v>
      </c>
      <c r="F295" s="30" t="s">
        <v>26</v>
      </c>
      <c r="G295" s="30"/>
      <c r="H295" s="1"/>
      <c r="I295" s="1"/>
      <c r="J295" s="1"/>
      <c r="K295" s="1" t="s">
        <v>1618</v>
      </c>
      <c r="L295" s="33" t="str">
        <f>HYPERLINK("http://dx.doi.org/10.1016/j.coco.2025.102565","http://dx.doi.org/10.1016/j.coco.2025.102565")</f>
        <v>http://dx.doi.org/10.1016/j.coco.2025.102565</v>
      </c>
      <c r="M295" s="1" t="s">
        <v>1619</v>
      </c>
      <c r="N295" s="1" t="s">
        <v>1620</v>
      </c>
      <c r="O295" s="1" t="s">
        <v>35</v>
      </c>
      <c r="P295" s="1" t="s">
        <v>814</v>
      </c>
      <c r="Q295" s="6" t="s">
        <v>40</v>
      </c>
      <c r="R295" s="6" t="s">
        <v>815</v>
      </c>
    </row>
    <row r="296" spans="1:18" x14ac:dyDescent="0.25">
      <c r="A296" s="15">
        <v>295</v>
      </c>
      <c r="B296" s="6">
        <v>1177</v>
      </c>
      <c r="C296" s="1" t="s">
        <v>1621</v>
      </c>
      <c r="D296" s="31" t="s">
        <v>712</v>
      </c>
      <c r="E296" s="1" t="s">
        <v>17</v>
      </c>
      <c r="F296" s="30" t="s">
        <v>229</v>
      </c>
      <c r="G296" s="30"/>
      <c r="H296" s="1"/>
      <c r="I296" s="1"/>
      <c r="J296" s="1"/>
      <c r="K296" s="1" t="s">
        <v>1622</v>
      </c>
      <c r="L296" s="33" t="str">
        <f>HYPERLINK("http://dx.doi.org/10.1134/S0965542525700745","http://dx.doi.org/10.1134/S0965542525700745")</f>
        <v>http://dx.doi.org/10.1134/S0965542525700745</v>
      </c>
      <c r="M296" s="1" t="s">
        <v>1623</v>
      </c>
      <c r="N296" s="1" t="s">
        <v>1624</v>
      </c>
      <c r="O296" s="1" t="s">
        <v>35</v>
      </c>
      <c r="P296" s="1" t="s">
        <v>1625</v>
      </c>
      <c r="Q296" s="6" t="s">
        <v>37</v>
      </c>
      <c r="R296" s="6" t="s">
        <v>1626</v>
      </c>
    </row>
    <row r="297" spans="1:18" x14ac:dyDescent="0.25">
      <c r="A297" s="15">
        <v>296</v>
      </c>
      <c r="B297" s="6">
        <v>1178</v>
      </c>
      <c r="C297" s="1" t="s">
        <v>1627</v>
      </c>
      <c r="D297" s="31" t="s">
        <v>712</v>
      </c>
      <c r="E297" s="1" t="s">
        <v>17</v>
      </c>
      <c r="F297" s="30" t="s">
        <v>48</v>
      </c>
      <c r="G297" s="30"/>
      <c r="H297" s="1"/>
      <c r="I297" s="1"/>
      <c r="J297" s="1"/>
      <c r="K297" s="1" t="s">
        <v>1628</v>
      </c>
      <c r="L297" s="33" t="str">
        <f>HYPERLINK("http://dx.doi.org/10.1007/s10592-025-01712-3","http://dx.doi.org/10.1007/s10592-025-01712-3")</f>
        <v>http://dx.doi.org/10.1007/s10592-025-01712-3</v>
      </c>
      <c r="M297" s="1" t="s">
        <v>1629</v>
      </c>
      <c r="N297" s="1" t="s">
        <v>1630</v>
      </c>
      <c r="O297" s="1" t="s">
        <v>47</v>
      </c>
      <c r="P297" s="1" t="s">
        <v>1631</v>
      </c>
      <c r="Q297" s="6" t="s">
        <v>41</v>
      </c>
      <c r="R297" s="6" t="s">
        <v>1632</v>
      </c>
    </row>
    <row r="298" spans="1:18" x14ac:dyDescent="0.25">
      <c r="A298" s="15">
        <v>304</v>
      </c>
      <c r="B298" s="6">
        <v>1179</v>
      </c>
      <c r="C298" s="1" t="s">
        <v>2171</v>
      </c>
      <c r="D298" s="31" t="s">
        <v>712</v>
      </c>
      <c r="E298" s="1" t="s">
        <v>17</v>
      </c>
      <c r="F298" s="30" t="s">
        <v>34</v>
      </c>
      <c r="G298" s="1"/>
      <c r="H298" s="1"/>
      <c r="I298" s="1"/>
      <c r="J298" s="1"/>
      <c r="K298" s="1" t="s">
        <v>2172</v>
      </c>
      <c r="L298" s="8" t="s">
        <v>2173</v>
      </c>
      <c r="M298" s="1" t="s">
        <v>2174</v>
      </c>
      <c r="N298" s="1" t="s">
        <v>2175</v>
      </c>
      <c r="O298" s="1" t="s">
        <v>36</v>
      </c>
      <c r="P298" s="1" t="s">
        <v>56</v>
      </c>
      <c r="Q298" s="27" t="s">
        <v>39</v>
      </c>
      <c r="R298" s="27" t="s">
        <v>2176</v>
      </c>
    </row>
    <row r="299" spans="1:18" x14ac:dyDescent="0.25">
      <c r="A299" s="4">
        <v>297</v>
      </c>
      <c r="B299" s="4">
        <v>1180</v>
      </c>
      <c r="C299" s="5" t="s">
        <v>1633</v>
      </c>
      <c r="D299" s="22" t="s">
        <v>712</v>
      </c>
      <c r="E299" s="5" t="s">
        <v>17</v>
      </c>
      <c r="F299" s="16" t="s">
        <v>931</v>
      </c>
      <c r="G299" s="16"/>
      <c r="H299" s="16"/>
      <c r="I299" s="16"/>
      <c r="J299" s="5"/>
      <c r="K299" s="5" t="s">
        <v>1634</v>
      </c>
      <c r="L299" s="10" t="s">
        <v>1635</v>
      </c>
      <c r="M299" s="5" t="s">
        <v>1636</v>
      </c>
      <c r="N299" s="5"/>
      <c r="O299" s="5"/>
      <c r="P299" s="5" t="s">
        <v>1637</v>
      </c>
      <c r="Q299" s="4" t="s">
        <v>40</v>
      </c>
      <c r="R299" s="4" t="s">
        <v>1638</v>
      </c>
    </row>
    <row r="300" spans="1:18" s="7" customFormat="1" x14ac:dyDescent="0.25">
      <c r="A300" s="4">
        <v>298</v>
      </c>
      <c r="B300" s="4">
        <v>1181</v>
      </c>
      <c r="C300" s="5" t="s">
        <v>1639</v>
      </c>
      <c r="D300" s="22" t="s">
        <v>712</v>
      </c>
      <c r="E300" s="5" t="s">
        <v>57</v>
      </c>
      <c r="F300" s="16" t="s">
        <v>32</v>
      </c>
      <c r="G300" s="16"/>
      <c r="H300" s="16"/>
      <c r="I300" s="16"/>
      <c r="J300" s="5"/>
      <c r="K300" s="5" t="s">
        <v>1640</v>
      </c>
      <c r="L300" s="10" t="s">
        <v>1641</v>
      </c>
      <c r="M300" s="5" t="s">
        <v>1642</v>
      </c>
      <c r="N300" s="5"/>
      <c r="O300" s="5"/>
      <c r="P300" s="5"/>
      <c r="Q300" s="4" t="s">
        <v>38</v>
      </c>
      <c r="R300" s="5"/>
    </row>
    <row r="301" spans="1:18" x14ac:dyDescent="0.25">
      <c r="A301" s="4">
        <v>299</v>
      </c>
      <c r="B301" s="4">
        <v>1182</v>
      </c>
      <c r="C301" s="5" t="s">
        <v>1643</v>
      </c>
      <c r="D301" s="22" t="s">
        <v>712</v>
      </c>
      <c r="E301" s="5" t="s">
        <v>57</v>
      </c>
      <c r="F301" s="16" t="s">
        <v>20</v>
      </c>
      <c r="G301" s="16"/>
      <c r="H301" s="16"/>
      <c r="I301" s="16"/>
      <c r="J301" s="5"/>
      <c r="K301" s="5" t="s">
        <v>1644</v>
      </c>
      <c r="L301" s="10" t="s">
        <v>1645</v>
      </c>
      <c r="M301" s="5" t="s">
        <v>1646</v>
      </c>
      <c r="N301" s="5"/>
      <c r="O301" s="5"/>
      <c r="P301" s="5"/>
      <c r="Q301" s="4" t="s">
        <v>38</v>
      </c>
      <c r="R301" s="5"/>
    </row>
    <row r="302" spans="1:18" x14ac:dyDescent="0.25">
      <c r="A302" s="15">
        <v>300</v>
      </c>
      <c r="B302" s="6">
        <v>1183</v>
      </c>
      <c r="C302" s="1" t="s">
        <v>1647</v>
      </c>
      <c r="D302" s="31" t="s">
        <v>712</v>
      </c>
      <c r="E302" s="1" t="s">
        <v>17</v>
      </c>
      <c r="F302" s="30" t="s">
        <v>65</v>
      </c>
      <c r="G302" s="30" t="s">
        <v>31</v>
      </c>
      <c r="H302" s="1"/>
      <c r="I302" s="1"/>
      <c r="J302" s="1"/>
      <c r="K302" s="1" t="s">
        <v>1648</v>
      </c>
      <c r="L302" s="33" t="str">
        <f>HYPERLINK("http://dx.doi.org/10.1016/j.ejcon.2025.101344","http://dx.doi.org/10.1016/j.ejcon.2025.101344")</f>
        <v>http://dx.doi.org/10.1016/j.ejcon.2025.101344</v>
      </c>
      <c r="M302" s="1" t="s">
        <v>1649</v>
      </c>
      <c r="N302" s="1" t="s">
        <v>1650</v>
      </c>
      <c r="O302" s="1" t="s">
        <v>35</v>
      </c>
      <c r="P302" s="1" t="s">
        <v>74</v>
      </c>
      <c r="Q302" s="6" t="s">
        <v>41</v>
      </c>
      <c r="R302" s="6" t="s">
        <v>1651</v>
      </c>
    </row>
    <row r="303" spans="1:18" x14ac:dyDescent="0.25">
      <c r="A303" s="15">
        <v>301</v>
      </c>
      <c r="B303" s="6">
        <v>1184</v>
      </c>
      <c r="C303" s="1" t="s">
        <v>1652</v>
      </c>
      <c r="D303" s="31" t="s">
        <v>712</v>
      </c>
      <c r="E303" s="1" t="s">
        <v>17</v>
      </c>
      <c r="F303" s="30" t="s">
        <v>931</v>
      </c>
      <c r="G303" s="30"/>
      <c r="H303" s="1"/>
      <c r="I303" s="1"/>
      <c r="J303" s="1"/>
      <c r="K303" s="1" t="s">
        <v>1653</v>
      </c>
      <c r="L303" s="33" t="str">
        <f>HYPERLINK("http://dx.doi.org/10.1016/j.ejphar.2025.178083","http://dx.doi.org/10.1016/j.ejphar.2025.178083")</f>
        <v>http://dx.doi.org/10.1016/j.ejphar.2025.178083</v>
      </c>
      <c r="M303" s="1" t="s">
        <v>1654</v>
      </c>
      <c r="N303" s="1" t="s">
        <v>1655</v>
      </c>
      <c r="O303" s="1" t="s">
        <v>35</v>
      </c>
      <c r="P303" s="1" t="s">
        <v>51</v>
      </c>
      <c r="Q303" s="6" t="s">
        <v>40</v>
      </c>
      <c r="R303" s="6" t="s">
        <v>905</v>
      </c>
    </row>
    <row r="304" spans="1:18" x14ac:dyDescent="0.25">
      <c r="A304" s="15">
        <v>302</v>
      </c>
      <c r="B304" s="6">
        <v>1185</v>
      </c>
      <c r="C304" s="1" t="s">
        <v>1656</v>
      </c>
      <c r="D304" s="31" t="s">
        <v>712</v>
      </c>
      <c r="E304" s="1" t="s">
        <v>17</v>
      </c>
      <c r="F304" s="30" t="s">
        <v>20</v>
      </c>
      <c r="G304" s="30"/>
      <c r="H304" s="1"/>
      <c r="I304" s="1"/>
      <c r="J304" s="1"/>
      <c r="K304" s="1" t="s">
        <v>1657</v>
      </c>
      <c r="L304" s="33" t="str">
        <f>HYPERLINK("http://dx.doi.org/10.1140/epjc/s10052-025-14097-x","http://dx.doi.org/10.1140/epjc/s10052-025-14097-x")</f>
        <v>http://dx.doi.org/10.1140/epjc/s10052-025-14097-x</v>
      </c>
      <c r="M304" s="1" t="s">
        <v>1658</v>
      </c>
      <c r="N304" s="1" t="s">
        <v>1659</v>
      </c>
      <c r="O304" s="1" t="s">
        <v>821</v>
      </c>
      <c r="P304" s="1" t="s">
        <v>64</v>
      </c>
      <c r="Q304" s="6" t="s">
        <v>41</v>
      </c>
      <c r="R304" s="6" t="s">
        <v>609</v>
      </c>
    </row>
    <row r="305" spans="1:18" x14ac:dyDescent="0.25">
      <c r="A305" s="15">
        <v>303</v>
      </c>
      <c r="B305" s="6">
        <v>1186</v>
      </c>
      <c r="C305" s="1" t="s">
        <v>1660</v>
      </c>
      <c r="D305" s="15" t="s">
        <v>712</v>
      </c>
      <c r="E305" s="1" t="s">
        <v>17</v>
      </c>
      <c r="F305" s="30" t="s">
        <v>28</v>
      </c>
      <c r="G305" s="30"/>
      <c r="H305" s="1"/>
      <c r="I305" s="1"/>
      <c r="J305" s="1"/>
      <c r="K305" s="1" t="s">
        <v>1661</v>
      </c>
      <c r="L305" s="33" t="str">
        <f>HYPERLINK("http://dx.doi.org/10.1016/j.exer.2025.110603","http://dx.doi.org/10.1016/j.exer.2025.110603")</f>
        <v>http://dx.doi.org/10.1016/j.exer.2025.110603</v>
      </c>
      <c r="M305" s="1" t="s">
        <v>1662</v>
      </c>
      <c r="N305" s="1" t="s">
        <v>1663</v>
      </c>
      <c r="O305" s="1" t="s">
        <v>47</v>
      </c>
      <c r="P305" s="1" t="s">
        <v>1664</v>
      </c>
      <c r="Q305" s="6" t="s">
        <v>40</v>
      </c>
      <c r="R305" s="6" t="s">
        <v>1665</v>
      </c>
    </row>
    <row r="306" spans="1:18" x14ac:dyDescent="0.25">
      <c r="A306" s="15">
        <v>305</v>
      </c>
      <c r="B306" s="6">
        <v>1187</v>
      </c>
      <c r="C306" s="1" t="s">
        <v>2170</v>
      </c>
      <c r="D306" s="31" t="s">
        <v>712</v>
      </c>
      <c r="E306" s="1" t="s">
        <v>17</v>
      </c>
      <c r="F306" s="30" t="s">
        <v>20</v>
      </c>
      <c r="G306" s="30"/>
      <c r="H306" s="1"/>
      <c r="I306" s="1"/>
      <c r="J306" s="1"/>
      <c r="K306" s="1" t="s">
        <v>1666</v>
      </c>
      <c r="L306" s="33" t="str">
        <f>HYPERLINK("http://dx.doi.org/10.1007/s00601-025-02010-x","http://dx.doi.org/10.1007/s00601-025-02010-x")</f>
        <v>http://dx.doi.org/10.1007/s00601-025-02010-x</v>
      </c>
      <c r="M306" s="1" t="s">
        <v>1667</v>
      </c>
      <c r="N306" s="1" t="s">
        <v>1668</v>
      </c>
      <c r="O306" s="1" t="s">
        <v>35</v>
      </c>
      <c r="P306" s="1" t="s">
        <v>49</v>
      </c>
      <c r="Q306" s="6" t="s">
        <v>41</v>
      </c>
      <c r="R306" s="6" t="s">
        <v>1669</v>
      </c>
    </row>
    <row r="307" spans="1:18" x14ac:dyDescent="0.25">
      <c r="A307" s="15">
        <v>306</v>
      </c>
      <c r="B307" s="6">
        <v>1188</v>
      </c>
      <c r="C307" s="1" t="s">
        <v>1670</v>
      </c>
      <c r="D307" s="31" t="s">
        <v>712</v>
      </c>
      <c r="E307" s="1" t="s">
        <v>17</v>
      </c>
      <c r="F307" s="30" t="s">
        <v>22</v>
      </c>
      <c r="G307" s="30"/>
      <c r="H307" s="1"/>
      <c r="I307" s="1"/>
      <c r="J307" s="1"/>
      <c r="K307" s="1" t="s">
        <v>1671</v>
      </c>
      <c r="L307" s="33" t="str">
        <f>HYPERLINK("http://dx.doi.org/10.3390/foods14173113","http://dx.doi.org/10.3390/foods14173113")</f>
        <v>http://dx.doi.org/10.3390/foods14173113</v>
      </c>
      <c r="M307" s="1" t="s">
        <v>1672</v>
      </c>
      <c r="N307" s="1" t="s">
        <v>1673</v>
      </c>
      <c r="O307" s="1" t="s">
        <v>36</v>
      </c>
      <c r="P307" s="1" t="s">
        <v>614</v>
      </c>
      <c r="Q307" s="6" t="s">
        <v>40</v>
      </c>
      <c r="R307" s="6" t="s">
        <v>616</v>
      </c>
    </row>
    <row r="308" spans="1:18" x14ac:dyDescent="0.25">
      <c r="A308" s="15">
        <v>307</v>
      </c>
      <c r="B308" s="6">
        <v>1189</v>
      </c>
      <c r="C308" s="1" t="s">
        <v>1674</v>
      </c>
      <c r="D308" s="31" t="s">
        <v>712</v>
      </c>
      <c r="E308" s="1" t="s">
        <v>17</v>
      </c>
      <c r="F308" s="30" t="s">
        <v>1249</v>
      </c>
      <c r="G308" s="30"/>
      <c r="H308" s="1"/>
      <c r="I308" s="1"/>
      <c r="J308" s="1"/>
      <c r="K308" s="1" t="s">
        <v>35</v>
      </c>
      <c r="L308" s="33" t="str">
        <f>HYPERLINK("http://dx.doi.org/10.3390/foods14162877","http://dx.doi.org/10.3390/foods14162877")</f>
        <v>http://dx.doi.org/10.3390/foods14162877</v>
      </c>
      <c r="M308" s="1" t="s">
        <v>1675</v>
      </c>
      <c r="N308" s="1" t="s">
        <v>1676</v>
      </c>
      <c r="O308" s="1" t="s">
        <v>36</v>
      </c>
      <c r="P308" s="1" t="s">
        <v>614</v>
      </c>
      <c r="Q308" s="6" t="s">
        <v>40</v>
      </c>
      <c r="R308" s="6" t="s">
        <v>616</v>
      </c>
    </row>
    <row r="309" spans="1:18" x14ac:dyDescent="0.25">
      <c r="A309" s="15">
        <v>308</v>
      </c>
      <c r="B309" s="6">
        <v>1190</v>
      </c>
      <c r="C309" s="1" t="s">
        <v>1677</v>
      </c>
      <c r="D309" s="31" t="s">
        <v>712</v>
      </c>
      <c r="E309" s="1" t="s">
        <v>80</v>
      </c>
      <c r="F309" s="30" t="s">
        <v>32</v>
      </c>
      <c r="G309" s="30"/>
      <c r="H309" s="1"/>
      <c r="I309" s="1"/>
      <c r="J309" s="1"/>
      <c r="K309" s="1" t="s">
        <v>35</v>
      </c>
      <c r="L309" s="33" t="str">
        <f>HYPERLINK("http://dx.doi.org/10.3389/fmats.2025.1672998","http://dx.doi.org/10.3389/fmats.2025.1672998")</f>
        <v>http://dx.doi.org/10.3389/fmats.2025.1672998</v>
      </c>
      <c r="M309" s="1" t="s">
        <v>1678</v>
      </c>
      <c r="N309" s="1" t="s">
        <v>1679</v>
      </c>
      <c r="O309" s="1" t="s">
        <v>36</v>
      </c>
      <c r="P309" s="1" t="s">
        <v>56</v>
      </c>
      <c r="Q309" s="6" t="s">
        <v>39</v>
      </c>
      <c r="R309" s="6" t="s">
        <v>1680</v>
      </c>
    </row>
    <row r="310" spans="1:18" x14ac:dyDescent="0.25">
      <c r="A310" s="15">
        <v>309</v>
      </c>
      <c r="B310" s="6">
        <v>1191</v>
      </c>
      <c r="C310" s="1" t="s">
        <v>1681</v>
      </c>
      <c r="D310" s="31" t="s">
        <v>712</v>
      </c>
      <c r="E310" s="1" t="s">
        <v>17</v>
      </c>
      <c r="F310" s="30" t="s">
        <v>72</v>
      </c>
      <c r="G310" s="30"/>
      <c r="H310" s="1"/>
      <c r="I310" s="1"/>
      <c r="J310" s="1"/>
      <c r="K310" s="1" t="s">
        <v>1682</v>
      </c>
      <c r="L310" s="33" t="str">
        <f>HYPERLINK("http://dx.doi.org/10.3389/fmicb.2025.1605271","http://dx.doi.org/10.3389/fmicb.2025.1605271")</f>
        <v>http://dx.doi.org/10.3389/fmicb.2025.1605271</v>
      </c>
      <c r="M310" s="1" t="s">
        <v>1683</v>
      </c>
      <c r="N310" s="1" t="s">
        <v>1684</v>
      </c>
      <c r="O310" s="1" t="s">
        <v>36</v>
      </c>
      <c r="P310" s="1" t="s">
        <v>59</v>
      </c>
      <c r="Q310" s="6" t="s">
        <v>41</v>
      </c>
      <c r="R310" s="6" t="s">
        <v>1685</v>
      </c>
    </row>
    <row r="311" spans="1:18" x14ac:dyDescent="0.25">
      <c r="A311" s="15">
        <v>310</v>
      </c>
      <c r="B311" s="6">
        <v>1192</v>
      </c>
      <c r="C311" s="1" t="s">
        <v>1686</v>
      </c>
      <c r="D311" s="15" t="s">
        <v>712</v>
      </c>
      <c r="E311" s="1" t="s">
        <v>17</v>
      </c>
      <c r="F311" s="30" t="s">
        <v>48</v>
      </c>
      <c r="G311" s="30"/>
      <c r="H311" s="1"/>
      <c r="I311" s="1"/>
      <c r="J311" s="1"/>
      <c r="K311" s="1" t="s">
        <v>932</v>
      </c>
      <c r="L311" s="33" t="str">
        <f>HYPERLINK("http://dx.doi.org/10.3389/fmolb.2025.1621413","http://dx.doi.org/10.3389/fmolb.2025.1621413")</f>
        <v>http://dx.doi.org/10.3389/fmolb.2025.1621413</v>
      </c>
      <c r="M311" s="1" t="s">
        <v>1687</v>
      </c>
      <c r="N311" s="1" t="s">
        <v>1688</v>
      </c>
      <c r="O311" s="1" t="s">
        <v>36</v>
      </c>
      <c r="P311" s="1" t="s">
        <v>73</v>
      </c>
      <c r="Q311" s="6" t="s">
        <v>39</v>
      </c>
      <c r="R311" s="6" t="s">
        <v>1689</v>
      </c>
    </row>
    <row r="312" spans="1:18" x14ac:dyDescent="0.25">
      <c r="A312" s="15">
        <v>311</v>
      </c>
      <c r="B312" s="6">
        <v>1193</v>
      </c>
      <c r="C312" s="1" t="s">
        <v>1690</v>
      </c>
      <c r="D312" s="31" t="s">
        <v>712</v>
      </c>
      <c r="E312" s="1" t="s">
        <v>17</v>
      </c>
      <c r="F312" s="30" t="s">
        <v>54</v>
      </c>
      <c r="G312" s="30"/>
      <c r="H312" s="1"/>
      <c r="I312" s="1"/>
      <c r="J312" s="1"/>
      <c r="K312" s="1" t="s">
        <v>1691</v>
      </c>
      <c r="L312" s="33" t="str">
        <f>HYPERLINK("http://dx.doi.org/10.3389/fphar.2025.1626054","http://dx.doi.org/10.3389/fphar.2025.1626054")</f>
        <v>http://dx.doi.org/10.3389/fphar.2025.1626054</v>
      </c>
      <c r="M312" s="1" t="s">
        <v>1692</v>
      </c>
      <c r="N312" s="1" t="s">
        <v>1693</v>
      </c>
      <c r="O312" s="1" t="s">
        <v>36</v>
      </c>
      <c r="P312" s="1" t="s">
        <v>51</v>
      </c>
      <c r="Q312" s="6" t="s">
        <v>40</v>
      </c>
      <c r="R312" s="6" t="s">
        <v>622</v>
      </c>
    </row>
    <row r="313" spans="1:18" x14ac:dyDescent="0.25">
      <c r="A313" s="15">
        <v>312</v>
      </c>
      <c r="B313" s="6">
        <v>1194</v>
      </c>
      <c r="C313" s="1" t="s">
        <v>1694</v>
      </c>
      <c r="D313" s="31" t="s">
        <v>712</v>
      </c>
      <c r="E313" s="1" t="s">
        <v>17</v>
      </c>
      <c r="F313" s="30" t="s">
        <v>54</v>
      </c>
      <c r="G313" s="30"/>
      <c r="H313" s="1"/>
      <c r="I313" s="1"/>
      <c r="J313" s="1"/>
      <c r="K313" s="1" t="s">
        <v>1695</v>
      </c>
      <c r="L313" s="33" t="str">
        <f>HYPERLINK("http://dx.doi.org/10.3389/fphar.2025.1675015","http://dx.doi.org/10.3389/fphar.2025.1675015")</f>
        <v>http://dx.doi.org/10.3389/fphar.2025.1675015</v>
      </c>
      <c r="M313" s="1" t="s">
        <v>1696</v>
      </c>
      <c r="N313" s="1" t="s">
        <v>1697</v>
      </c>
      <c r="O313" s="1" t="s">
        <v>36</v>
      </c>
      <c r="P313" s="1" t="s">
        <v>51</v>
      </c>
      <c r="Q313" s="6" t="s">
        <v>40</v>
      </c>
      <c r="R313" s="6" t="s">
        <v>622</v>
      </c>
    </row>
    <row r="314" spans="1:18" x14ac:dyDescent="0.25">
      <c r="A314" s="15">
        <v>313</v>
      </c>
      <c r="B314" s="6">
        <v>1195</v>
      </c>
      <c r="C314" s="1" t="s">
        <v>1698</v>
      </c>
      <c r="D314" s="31" t="s">
        <v>712</v>
      </c>
      <c r="E314" s="1" t="s">
        <v>17</v>
      </c>
      <c r="F314" s="30" t="s">
        <v>48</v>
      </c>
      <c r="G314" s="30"/>
      <c r="H314" s="1"/>
      <c r="I314" s="1"/>
      <c r="J314" s="1"/>
      <c r="K314" s="1" t="s">
        <v>1699</v>
      </c>
      <c r="L314" s="33" t="str">
        <f>HYPERLINK("http://dx.doi.org/10.3389/fpls.2025.1580000","http://dx.doi.org/10.3389/fpls.2025.1580000")</f>
        <v>http://dx.doi.org/10.3389/fpls.2025.1580000</v>
      </c>
      <c r="M314" s="1" t="s">
        <v>1700</v>
      </c>
      <c r="N314" s="1" t="s">
        <v>1701</v>
      </c>
      <c r="O314" s="1" t="s">
        <v>35</v>
      </c>
      <c r="P314" s="1" t="s">
        <v>69</v>
      </c>
      <c r="Q314" s="6" t="s">
        <v>40</v>
      </c>
      <c r="R314" s="6" t="s">
        <v>1318</v>
      </c>
    </row>
    <row r="315" spans="1:18" x14ac:dyDescent="0.25">
      <c r="A315" s="4">
        <v>314</v>
      </c>
      <c r="B315" s="4">
        <v>1196</v>
      </c>
      <c r="C315" s="5" t="s">
        <v>1702</v>
      </c>
      <c r="D315" s="22" t="s">
        <v>712</v>
      </c>
      <c r="E315" s="5" t="s">
        <v>17</v>
      </c>
      <c r="F315" s="16" t="s">
        <v>33</v>
      </c>
      <c r="G315" s="16"/>
      <c r="H315" s="16"/>
      <c r="I315" s="16"/>
      <c r="J315" s="5"/>
      <c r="K315" s="5" t="s">
        <v>35</v>
      </c>
      <c r="L315" s="10" t="str">
        <f>HYPERLINK("http://dx.doi.org/10.24875/GMM.24000294","http://dx.doi.org/10.24875/GMM.M25000979")</f>
        <v>http://dx.doi.org/10.24875/GMM.M25000979</v>
      </c>
      <c r="M315" s="5" t="s">
        <v>1703</v>
      </c>
      <c r="N315" s="5"/>
      <c r="O315" s="5"/>
      <c r="P315" s="5" t="s">
        <v>1704</v>
      </c>
      <c r="Q315" s="4" t="s">
        <v>39</v>
      </c>
      <c r="R315" s="4" t="s">
        <v>1705</v>
      </c>
    </row>
    <row r="316" spans="1:18" x14ac:dyDescent="0.25">
      <c r="A316" s="15">
        <v>315</v>
      </c>
      <c r="B316" s="6">
        <v>1197</v>
      </c>
      <c r="C316" s="1" t="s">
        <v>1706</v>
      </c>
      <c r="D316" s="31" t="s">
        <v>712</v>
      </c>
      <c r="E316" s="1" t="s">
        <v>17</v>
      </c>
      <c r="F316" s="30" t="s">
        <v>27</v>
      </c>
      <c r="G316" s="30"/>
      <c r="H316" s="1"/>
      <c r="I316" s="1"/>
      <c r="J316" s="1"/>
      <c r="K316" s="1" t="s">
        <v>35</v>
      </c>
      <c r="L316" s="33" t="str">
        <f>HYPERLINK("http://dx.doi.org/10.1016/j.ygcen.2025.114803","http://dx.doi.org/10.1016/j.ygcen.2025.114803")</f>
        <v>http://dx.doi.org/10.1016/j.ygcen.2025.114803</v>
      </c>
      <c r="M316" s="1" t="s">
        <v>1707</v>
      </c>
      <c r="N316" s="1" t="s">
        <v>1708</v>
      </c>
      <c r="O316" s="1" t="s">
        <v>35</v>
      </c>
      <c r="P316" s="1" t="s">
        <v>1709</v>
      </c>
      <c r="Q316" s="6" t="s">
        <v>40</v>
      </c>
      <c r="R316" s="6" t="s">
        <v>1710</v>
      </c>
    </row>
    <row r="317" spans="1:18" x14ac:dyDescent="0.25">
      <c r="A317" s="4">
        <v>316</v>
      </c>
      <c r="B317" s="4">
        <v>1198</v>
      </c>
      <c r="C317" s="5" t="s">
        <v>1711</v>
      </c>
      <c r="D317" s="22" t="s">
        <v>712</v>
      </c>
      <c r="E317" s="5" t="s">
        <v>17</v>
      </c>
      <c r="F317" s="16" t="s">
        <v>53</v>
      </c>
      <c r="G317" s="16"/>
      <c r="H317" s="16"/>
      <c r="I317" s="16"/>
      <c r="J317" s="5"/>
      <c r="K317" s="5" t="s">
        <v>1712</v>
      </c>
      <c r="L317" s="10" t="s">
        <v>1713</v>
      </c>
      <c r="M317" s="5" t="s">
        <v>1714</v>
      </c>
      <c r="N317" s="5"/>
      <c r="O317" s="5"/>
      <c r="P317" s="5" t="s">
        <v>1246</v>
      </c>
      <c r="Q317" s="4" t="s">
        <v>40</v>
      </c>
      <c r="R317" s="4" t="s">
        <v>1715</v>
      </c>
    </row>
    <row r="318" spans="1:18" x14ac:dyDescent="0.25">
      <c r="A318" s="15">
        <v>317</v>
      </c>
      <c r="B318" s="6">
        <v>1199</v>
      </c>
      <c r="C318" s="1" t="s">
        <v>1716</v>
      </c>
      <c r="D318" s="31" t="s">
        <v>712</v>
      </c>
      <c r="E318" s="1" t="s">
        <v>17</v>
      </c>
      <c r="F318" s="30" t="s">
        <v>19</v>
      </c>
      <c r="G318" s="30" t="s">
        <v>31</v>
      </c>
      <c r="H318" s="1"/>
      <c r="I318" s="1"/>
      <c r="J318" s="1"/>
      <c r="K318" s="1" t="s">
        <v>1717</v>
      </c>
      <c r="L318" s="33" t="str">
        <f>HYPERLINK("http://dx.doi.org/10.1109/ACCESS.2025.3596855","http://dx.doi.org/10.1109/ACCESS.2025.3596855")</f>
        <v>http://dx.doi.org/10.1109/ACCESS.2025.3596855</v>
      </c>
      <c r="M318" s="1" t="s">
        <v>1718</v>
      </c>
      <c r="N318" s="1" t="s">
        <v>1719</v>
      </c>
      <c r="O318" s="1" t="s">
        <v>36</v>
      </c>
      <c r="P318" s="1" t="s">
        <v>953</v>
      </c>
      <c r="Q318" s="6" t="s">
        <v>41</v>
      </c>
      <c r="R318" s="6" t="s">
        <v>954</v>
      </c>
    </row>
    <row r="319" spans="1:18" x14ac:dyDescent="0.25">
      <c r="A319" s="4">
        <v>318</v>
      </c>
      <c r="B319" s="4">
        <v>1200</v>
      </c>
      <c r="C319" s="5" t="s">
        <v>1720</v>
      </c>
      <c r="D319" s="22" t="s">
        <v>712</v>
      </c>
      <c r="E319" s="5" t="s">
        <v>17</v>
      </c>
      <c r="F319" s="16" t="s">
        <v>19</v>
      </c>
      <c r="G319" s="16"/>
      <c r="H319" s="16"/>
      <c r="I319" s="16"/>
      <c r="J319" s="5"/>
      <c r="K319" s="5"/>
      <c r="L319" s="10" t="s">
        <v>1721</v>
      </c>
      <c r="M319" s="5" t="s">
        <v>1722</v>
      </c>
      <c r="N319" s="5"/>
      <c r="O319" s="5"/>
      <c r="P319" s="5" t="s">
        <v>1723</v>
      </c>
      <c r="Q319" s="4" t="s">
        <v>40</v>
      </c>
      <c r="R319" s="4" t="s">
        <v>1724</v>
      </c>
    </row>
    <row r="320" spans="1:18" x14ac:dyDescent="0.25">
      <c r="A320" s="15">
        <v>319</v>
      </c>
      <c r="B320" s="6">
        <v>1201</v>
      </c>
      <c r="C320" s="1" t="s">
        <v>1725</v>
      </c>
      <c r="D320" s="31" t="s">
        <v>712</v>
      </c>
      <c r="E320" s="1" t="s">
        <v>17</v>
      </c>
      <c r="F320" s="30" t="s">
        <v>31</v>
      </c>
      <c r="G320" s="30"/>
      <c r="H320" s="1"/>
      <c r="I320" s="1"/>
      <c r="J320" s="1"/>
      <c r="K320" s="1" t="s">
        <v>1726</v>
      </c>
      <c r="L320" s="33" t="str">
        <f>HYPERLINK("http://dx.doi.org/10.1109/TII.2025.3576877","http://dx.doi.org/10.1109/TII.2025.3576877")</f>
        <v>http://dx.doi.org/10.1109/TII.2025.3576877</v>
      </c>
      <c r="M320" s="1" t="s">
        <v>1727</v>
      </c>
      <c r="N320" s="1" t="s">
        <v>1728</v>
      </c>
      <c r="O320" s="1" t="s">
        <v>35</v>
      </c>
      <c r="P320" s="1" t="s">
        <v>1729</v>
      </c>
      <c r="Q320" s="6" t="s">
        <v>40</v>
      </c>
      <c r="R320" s="6" t="s">
        <v>1730</v>
      </c>
    </row>
    <row r="321" spans="1:18" x14ac:dyDescent="0.25">
      <c r="A321" s="15">
        <v>320</v>
      </c>
      <c r="B321" s="6">
        <v>1202</v>
      </c>
      <c r="C321" s="1" t="s">
        <v>1731</v>
      </c>
      <c r="D321" s="15" t="s">
        <v>712</v>
      </c>
      <c r="E321" s="1" t="s">
        <v>17</v>
      </c>
      <c r="F321" s="30" t="s">
        <v>34</v>
      </c>
      <c r="G321" s="30"/>
      <c r="H321" s="1"/>
      <c r="I321" s="1"/>
      <c r="J321" s="1"/>
      <c r="K321" s="1" t="s">
        <v>1732</v>
      </c>
      <c r="L321" s="33" t="str">
        <f>HYPERLINK("http://dx.doi.org/10.1002/cta.4411","http://dx.doi.org/10.1002/cta.4411")</f>
        <v>http://dx.doi.org/10.1002/cta.4411</v>
      </c>
      <c r="M321" s="1" t="s">
        <v>1733</v>
      </c>
      <c r="N321" s="1" t="s">
        <v>1734</v>
      </c>
      <c r="O321" s="1" t="s">
        <v>35</v>
      </c>
      <c r="P321" s="1" t="s">
        <v>1028</v>
      </c>
      <c r="Q321" s="6" t="s">
        <v>39</v>
      </c>
      <c r="R321" s="6" t="s">
        <v>1735</v>
      </c>
    </row>
    <row r="322" spans="1:18" x14ac:dyDescent="0.25">
      <c r="A322" s="15">
        <v>321</v>
      </c>
      <c r="B322" s="6">
        <v>1203</v>
      </c>
      <c r="C322" s="1" t="s">
        <v>1736</v>
      </c>
      <c r="D322" s="31" t="s">
        <v>712</v>
      </c>
      <c r="E322" s="1" t="s">
        <v>17</v>
      </c>
      <c r="F322" s="30" t="s">
        <v>31</v>
      </c>
      <c r="G322" s="30"/>
      <c r="H322" s="1"/>
      <c r="I322" s="1"/>
      <c r="J322" s="1"/>
      <c r="K322" s="1" t="s">
        <v>35</v>
      </c>
      <c r="L322" s="33" t="str">
        <f>HYPERLINK("http://dx.doi.org/10.1007/s40435-025-01817-0","http://dx.doi.org/10.1007/s40435-025-01817-0")</f>
        <v>http://dx.doi.org/10.1007/s40435-025-01817-0</v>
      </c>
      <c r="M322" s="1" t="s">
        <v>1737</v>
      </c>
      <c r="N322" s="1" t="s">
        <v>1738</v>
      </c>
      <c r="O322" s="1" t="s">
        <v>35</v>
      </c>
      <c r="P322" s="1" t="s">
        <v>1021</v>
      </c>
      <c r="Q322" s="6" t="s">
        <v>41</v>
      </c>
      <c r="R322" s="6" t="s">
        <v>1022</v>
      </c>
    </row>
    <row r="323" spans="1:18" x14ac:dyDescent="0.25">
      <c r="A323" s="15">
        <v>322</v>
      </c>
      <c r="B323" s="6">
        <v>1204</v>
      </c>
      <c r="C323" s="1" t="s">
        <v>1739</v>
      </c>
      <c r="D323" s="31" t="s">
        <v>712</v>
      </c>
      <c r="E323" s="1" t="s">
        <v>17</v>
      </c>
      <c r="F323" s="30" t="s">
        <v>228</v>
      </c>
      <c r="G323" s="30"/>
      <c r="H323" s="1"/>
      <c r="I323" s="1"/>
      <c r="J323" s="1"/>
      <c r="K323" s="1" t="s">
        <v>1740</v>
      </c>
      <c r="L323" s="33" t="str">
        <f>HYPERLINK("http://dx.doi.org/10.1080/0020739X.2024.2352422","http://dx.doi.org/10.1080/0020739X.2024.2352422")</f>
        <v>http://dx.doi.org/10.1080/0020739X.2024.2352422</v>
      </c>
      <c r="M323" s="1" t="s">
        <v>1741</v>
      </c>
      <c r="N323" s="1" t="s">
        <v>1742</v>
      </c>
      <c r="O323" s="1" t="s">
        <v>35</v>
      </c>
      <c r="P323" s="1" t="s">
        <v>620</v>
      </c>
      <c r="Q323" s="6" t="s">
        <v>39</v>
      </c>
      <c r="R323" s="6" t="s">
        <v>1743</v>
      </c>
    </row>
    <row r="324" spans="1:18" x14ac:dyDescent="0.25">
      <c r="A324" s="15">
        <v>323</v>
      </c>
      <c r="B324" s="6">
        <v>1205</v>
      </c>
      <c r="C324" s="1" t="s">
        <v>1744</v>
      </c>
      <c r="D324" s="31" t="s">
        <v>712</v>
      </c>
      <c r="E324" s="1" t="s">
        <v>17</v>
      </c>
      <c r="F324" s="30" t="s">
        <v>27</v>
      </c>
      <c r="G324" s="30" t="s">
        <v>67</v>
      </c>
      <c r="H324" s="1"/>
      <c r="I324" s="1"/>
      <c r="J324" s="1"/>
      <c r="K324" s="1" t="s">
        <v>1745</v>
      </c>
      <c r="L324" s="33" t="str">
        <f>HYPERLINK("http://dx.doi.org/10.3390/ijms26167989","http://dx.doi.org/10.3390/ijms26167989")</f>
        <v>http://dx.doi.org/10.3390/ijms26167989</v>
      </c>
      <c r="M324" s="1" t="s">
        <v>1746</v>
      </c>
      <c r="N324" s="1" t="s">
        <v>1747</v>
      </c>
      <c r="O324" s="1" t="s">
        <v>36</v>
      </c>
      <c r="P324" s="1" t="s">
        <v>52</v>
      </c>
      <c r="Q324" s="6" t="s">
        <v>41</v>
      </c>
      <c r="R324" s="6" t="s">
        <v>94</v>
      </c>
    </row>
    <row r="325" spans="1:18" s="7" customFormat="1" x14ac:dyDescent="0.25">
      <c r="A325" s="4">
        <v>324</v>
      </c>
      <c r="B325" s="4">
        <v>1206</v>
      </c>
      <c r="C325" s="5" t="s">
        <v>1748</v>
      </c>
      <c r="D325" s="4" t="s">
        <v>712</v>
      </c>
      <c r="E325" s="5" t="s">
        <v>17</v>
      </c>
      <c r="F325" s="16" t="s">
        <v>29</v>
      </c>
      <c r="G325" s="16"/>
      <c r="H325" s="16"/>
      <c r="I325" s="16"/>
      <c r="J325" s="5"/>
      <c r="K325" s="5"/>
      <c r="L325" s="10" t="s">
        <v>1749</v>
      </c>
      <c r="M325" s="5" t="s">
        <v>1750</v>
      </c>
      <c r="N325" s="5"/>
      <c r="O325" s="5"/>
      <c r="P325" s="5" t="s">
        <v>50</v>
      </c>
      <c r="Q325" s="4" t="s">
        <v>41</v>
      </c>
      <c r="R325" s="4" t="s">
        <v>94</v>
      </c>
    </row>
    <row r="326" spans="1:18" x14ac:dyDescent="0.25">
      <c r="A326" s="15">
        <v>325</v>
      </c>
      <c r="B326" s="6">
        <v>1207</v>
      </c>
      <c r="C326" s="1" t="s">
        <v>1751</v>
      </c>
      <c r="D326" s="15" t="s">
        <v>712</v>
      </c>
      <c r="E326" s="1" t="s">
        <v>17</v>
      </c>
      <c r="F326" s="30" t="s">
        <v>22</v>
      </c>
      <c r="G326" s="30"/>
      <c r="H326" s="1"/>
      <c r="I326" s="1"/>
      <c r="J326" s="1"/>
      <c r="K326" s="1" t="s">
        <v>35</v>
      </c>
      <c r="L326" s="33" t="str">
        <f>HYPERLINK("http://dx.doi.org/10.3390/ijms26157645","http://dx.doi.org/10.3390/ijms26157645")</f>
        <v>http://dx.doi.org/10.3390/ijms26157645</v>
      </c>
      <c r="M326" s="1" t="s">
        <v>1752</v>
      </c>
      <c r="N326" s="1" t="s">
        <v>1753</v>
      </c>
      <c r="O326" s="1" t="s">
        <v>821</v>
      </c>
      <c r="P326" s="1" t="s">
        <v>52</v>
      </c>
      <c r="Q326" s="6" t="s">
        <v>41</v>
      </c>
      <c r="R326" s="6" t="s">
        <v>94</v>
      </c>
    </row>
    <row r="327" spans="1:18" x14ac:dyDescent="0.25">
      <c r="A327" s="15">
        <v>326</v>
      </c>
      <c r="B327" s="6">
        <v>1208</v>
      </c>
      <c r="C327" s="1" t="s">
        <v>1754</v>
      </c>
      <c r="D327" s="31" t="s">
        <v>712</v>
      </c>
      <c r="E327" s="1" t="s">
        <v>17</v>
      </c>
      <c r="F327" s="30" t="s">
        <v>33</v>
      </c>
      <c r="G327" s="30"/>
      <c r="H327" s="1"/>
      <c r="I327" s="1"/>
      <c r="J327" s="1"/>
      <c r="K327" s="1" t="s">
        <v>1755</v>
      </c>
      <c r="L327" s="33" t="str">
        <f>HYPERLINK("http://dx.doi.org/10.3390/ijms26167726","http://dx.doi.org/10.3390/ijms26167726")</f>
        <v>http://dx.doi.org/10.3390/ijms26167726</v>
      </c>
      <c r="M327" s="1" t="s">
        <v>1756</v>
      </c>
      <c r="N327" s="1" t="s">
        <v>1757</v>
      </c>
      <c r="O327" s="1" t="s">
        <v>36</v>
      </c>
      <c r="P327" s="1" t="s">
        <v>52</v>
      </c>
      <c r="Q327" s="6" t="s">
        <v>41</v>
      </c>
      <c r="R327" s="6" t="s">
        <v>94</v>
      </c>
    </row>
    <row r="328" spans="1:18" x14ac:dyDescent="0.25">
      <c r="A328" s="15">
        <v>327</v>
      </c>
      <c r="B328" s="6">
        <v>1209</v>
      </c>
      <c r="C328" s="1" t="s">
        <v>1758</v>
      </c>
      <c r="D328" s="15" t="s">
        <v>712</v>
      </c>
      <c r="E328" s="1" t="s">
        <v>18</v>
      </c>
      <c r="F328" s="30" t="s">
        <v>27</v>
      </c>
      <c r="G328" s="30"/>
      <c r="H328" s="1"/>
      <c r="I328" s="1"/>
      <c r="J328" s="1"/>
      <c r="K328" s="1" t="s">
        <v>35</v>
      </c>
      <c r="L328" s="33" t="str">
        <f>HYPERLINK("http://dx.doi.org/10.3390/ijms26178744","http://dx.doi.org/10.3390/ijms26178744")</f>
        <v>http://dx.doi.org/10.3390/ijms26178744</v>
      </c>
      <c r="M328" s="1" t="s">
        <v>1759</v>
      </c>
      <c r="N328" s="1" t="s">
        <v>1760</v>
      </c>
      <c r="O328" s="1" t="s">
        <v>36</v>
      </c>
      <c r="P328" s="1" t="s">
        <v>52</v>
      </c>
      <c r="Q328" s="6" t="s">
        <v>41</v>
      </c>
      <c r="R328" s="6" t="s">
        <v>94</v>
      </c>
    </row>
    <row r="329" spans="1:18" x14ac:dyDescent="0.25">
      <c r="A329" s="15">
        <v>328</v>
      </c>
      <c r="B329" s="6">
        <v>1210</v>
      </c>
      <c r="C329" s="1" t="s">
        <v>1761</v>
      </c>
      <c r="D329" s="31" t="s">
        <v>712</v>
      </c>
      <c r="E329" s="1" t="s">
        <v>17</v>
      </c>
      <c r="F329" s="30" t="s">
        <v>33</v>
      </c>
      <c r="G329" s="30"/>
      <c r="H329" s="1"/>
      <c r="I329" s="1"/>
      <c r="J329" s="1"/>
      <c r="K329" s="1" t="s">
        <v>1762</v>
      </c>
      <c r="L329" s="33" t="str">
        <f>HYPERLINK("http://dx.doi.org/10.3390/ijms26168111","http://dx.doi.org/10.3390/ijms26168111")</f>
        <v>http://dx.doi.org/10.3390/ijms26168111</v>
      </c>
      <c r="M329" s="1" t="s">
        <v>1763</v>
      </c>
      <c r="N329" s="1" t="s">
        <v>1764</v>
      </c>
      <c r="O329" s="1" t="s">
        <v>36</v>
      </c>
      <c r="P329" s="1" t="s">
        <v>52</v>
      </c>
      <c r="Q329" s="6" t="s">
        <v>41</v>
      </c>
      <c r="R329" s="6" t="s">
        <v>94</v>
      </c>
    </row>
    <row r="330" spans="1:18" s="7" customFormat="1" x14ac:dyDescent="0.25">
      <c r="A330" s="15">
        <v>329</v>
      </c>
      <c r="B330" s="6">
        <v>1211</v>
      </c>
      <c r="C330" s="1" t="s">
        <v>1765</v>
      </c>
      <c r="D330" s="15" t="s">
        <v>712</v>
      </c>
      <c r="E330" s="1" t="s">
        <v>17</v>
      </c>
      <c r="F330" s="30" t="s">
        <v>26</v>
      </c>
      <c r="G330" s="30"/>
      <c r="H330" s="1"/>
      <c r="I330" s="1"/>
      <c r="J330" s="1"/>
      <c r="K330" s="1" t="s">
        <v>1766</v>
      </c>
      <c r="L330" s="33" t="str">
        <f>HYPERLINK("http://dx.doi.org/10.1080/00914037.2025.2459087","http://dx.doi.org/10.1080/00914037.2025.2459087")</f>
        <v>http://dx.doi.org/10.1080/00914037.2025.2459087</v>
      </c>
      <c r="M330" s="1" t="s">
        <v>1767</v>
      </c>
      <c r="N330" s="1" t="s">
        <v>1768</v>
      </c>
      <c r="O330" s="1" t="s">
        <v>35</v>
      </c>
      <c r="P330" s="1" t="s">
        <v>1769</v>
      </c>
      <c r="Q330" s="6" t="s">
        <v>39</v>
      </c>
      <c r="R330" s="6" t="s">
        <v>1770</v>
      </c>
    </row>
    <row r="331" spans="1:18" x14ac:dyDescent="0.25">
      <c r="A331" s="15">
        <v>330</v>
      </c>
      <c r="B331" s="6">
        <v>1212</v>
      </c>
      <c r="C331" s="1" t="s">
        <v>1771</v>
      </c>
      <c r="D331" s="31" t="s">
        <v>712</v>
      </c>
      <c r="E331" s="1" t="s">
        <v>17</v>
      </c>
      <c r="F331" s="30" t="s">
        <v>31</v>
      </c>
      <c r="G331" s="30"/>
      <c r="H331" s="1"/>
      <c r="I331" s="1"/>
      <c r="J331" s="1"/>
      <c r="K331" s="1" t="s">
        <v>1772</v>
      </c>
      <c r="L331" s="33" t="str">
        <f>HYPERLINK("http://dx.doi.org/10.1002/rnc.8035","http://dx.doi.org/10.1002/rnc.8035")</f>
        <v>http://dx.doi.org/10.1002/rnc.8035</v>
      </c>
      <c r="M331" s="1" t="s">
        <v>1773</v>
      </c>
      <c r="N331" s="1" t="s">
        <v>1774</v>
      </c>
      <c r="O331" s="1" t="s">
        <v>35</v>
      </c>
      <c r="P331" s="1" t="s">
        <v>1775</v>
      </c>
      <c r="Q331" s="6" t="s">
        <v>40</v>
      </c>
      <c r="R331" s="6" t="s">
        <v>1776</v>
      </c>
    </row>
    <row r="332" spans="1:18" x14ac:dyDescent="0.25">
      <c r="A332" s="15">
        <v>331</v>
      </c>
      <c r="B332" s="6">
        <v>1213</v>
      </c>
      <c r="C332" s="1" t="s">
        <v>1777</v>
      </c>
      <c r="D332" s="31" t="s">
        <v>712</v>
      </c>
      <c r="E332" s="1" t="s">
        <v>1778</v>
      </c>
      <c r="F332" s="30" t="s">
        <v>54</v>
      </c>
      <c r="G332" s="30"/>
      <c r="H332" s="1"/>
      <c r="I332" s="1"/>
      <c r="J332" s="1"/>
      <c r="K332" s="1" t="s">
        <v>1779</v>
      </c>
      <c r="L332" s="8" t="s">
        <v>1780</v>
      </c>
      <c r="M332" s="1" t="s">
        <v>35</v>
      </c>
      <c r="N332" s="1" t="s">
        <v>1781</v>
      </c>
      <c r="O332" s="1" t="s">
        <v>35</v>
      </c>
      <c r="P332" s="1" t="s">
        <v>1664</v>
      </c>
      <c r="Q332" s="6" t="s">
        <v>40</v>
      </c>
      <c r="R332" s="6" t="s">
        <v>1782</v>
      </c>
    </row>
    <row r="333" spans="1:18" s="7" customFormat="1" x14ac:dyDescent="0.25">
      <c r="A333" s="15">
        <v>332</v>
      </c>
      <c r="B333" s="6">
        <v>1214</v>
      </c>
      <c r="C333" s="1" t="s">
        <v>1783</v>
      </c>
      <c r="D333" s="15" t="s">
        <v>712</v>
      </c>
      <c r="E333" s="1" t="s">
        <v>17</v>
      </c>
      <c r="F333" s="30" t="s">
        <v>1424</v>
      </c>
      <c r="G333" s="30"/>
      <c r="H333" s="1"/>
      <c r="I333" s="1"/>
      <c r="J333" s="1"/>
      <c r="K333" s="1" t="s">
        <v>1784</v>
      </c>
      <c r="L333" s="8" t="s">
        <v>1785</v>
      </c>
      <c r="M333" s="1" t="s">
        <v>35</v>
      </c>
      <c r="N333" s="1" t="s">
        <v>1786</v>
      </c>
      <c r="O333" s="1" t="s">
        <v>35</v>
      </c>
      <c r="P333" s="1" t="s">
        <v>1787</v>
      </c>
      <c r="Q333" s="6" t="s">
        <v>37</v>
      </c>
      <c r="R333" s="6" t="s">
        <v>1788</v>
      </c>
    </row>
    <row r="334" spans="1:18" s="7" customFormat="1" x14ac:dyDescent="0.25">
      <c r="A334" s="15">
        <v>333</v>
      </c>
      <c r="B334" s="6">
        <v>1215</v>
      </c>
      <c r="C334" s="1" t="s">
        <v>1789</v>
      </c>
      <c r="D334" s="31" t="s">
        <v>712</v>
      </c>
      <c r="E334" s="1" t="s">
        <v>17</v>
      </c>
      <c r="F334" s="30" t="s">
        <v>1424</v>
      </c>
      <c r="G334" s="30"/>
      <c r="H334" s="1"/>
      <c r="I334" s="1"/>
      <c r="J334" s="1"/>
      <c r="K334" s="1" t="s">
        <v>35</v>
      </c>
      <c r="L334" s="8" t="s">
        <v>1790</v>
      </c>
      <c r="M334" s="1" t="s">
        <v>35</v>
      </c>
      <c r="N334" s="1" t="s">
        <v>1791</v>
      </c>
      <c r="O334" s="1" t="s">
        <v>35</v>
      </c>
      <c r="P334" s="1" t="s">
        <v>1787</v>
      </c>
      <c r="Q334" s="6" t="s">
        <v>37</v>
      </c>
      <c r="R334" s="6" t="s">
        <v>1788</v>
      </c>
    </row>
    <row r="335" spans="1:18" x14ac:dyDescent="0.25">
      <c r="A335" s="15">
        <v>334</v>
      </c>
      <c r="B335" s="6">
        <v>1216</v>
      </c>
      <c r="C335" s="1" t="s">
        <v>1792</v>
      </c>
      <c r="D335" s="31" t="s">
        <v>712</v>
      </c>
      <c r="E335" s="1" t="s">
        <v>17</v>
      </c>
      <c r="F335" s="30" t="s">
        <v>22</v>
      </c>
      <c r="G335" s="30"/>
      <c r="H335" s="1"/>
      <c r="I335" s="1"/>
      <c r="J335" s="1"/>
      <c r="K335" s="1" t="s">
        <v>1793</v>
      </c>
      <c r="L335" s="33" t="str">
        <f>HYPERLINK("http://dx.doi.org/10.1007/s11837-025-07564-z","http://dx.doi.org/10.1007/s11837-025-07564-z")</f>
        <v>http://dx.doi.org/10.1007/s11837-025-07564-z</v>
      </c>
      <c r="M335" s="1" t="s">
        <v>1794</v>
      </c>
      <c r="N335" s="1" t="s">
        <v>1795</v>
      </c>
      <c r="O335" s="1" t="s">
        <v>35</v>
      </c>
      <c r="P335" s="1" t="s">
        <v>1796</v>
      </c>
      <c r="Q335" s="6" t="s">
        <v>41</v>
      </c>
      <c r="R335" s="6" t="s">
        <v>1797</v>
      </c>
    </row>
    <row r="336" spans="1:18" x14ac:dyDescent="0.25">
      <c r="A336" s="15">
        <v>335</v>
      </c>
      <c r="B336" s="6">
        <v>1217</v>
      </c>
      <c r="C336" s="1" t="s">
        <v>1798</v>
      </c>
      <c r="D336" s="31" t="s">
        <v>712</v>
      </c>
      <c r="E336" s="1" t="s">
        <v>17</v>
      </c>
      <c r="F336" s="30" t="s">
        <v>22</v>
      </c>
      <c r="G336" s="30"/>
      <c r="H336" s="1"/>
      <c r="I336" s="1"/>
      <c r="J336" s="1"/>
      <c r="K336" s="1" t="s">
        <v>1799</v>
      </c>
      <c r="L336" s="33" t="str">
        <f>HYPERLINK("http://dx.doi.org/10.1016/j.jallcom.2025.183225","http://dx.doi.org/10.1016/j.jallcom.2025.183225")</f>
        <v>http://dx.doi.org/10.1016/j.jallcom.2025.183225</v>
      </c>
      <c r="M336" s="1" t="s">
        <v>1800</v>
      </c>
      <c r="N336" s="1" t="s">
        <v>1801</v>
      </c>
      <c r="O336" s="1" t="s">
        <v>35</v>
      </c>
      <c r="P336" s="1" t="s">
        <v>1802</v>
      </c>
      <c r="Q336" s="6" t="s">
        <v>40</v>
      </c>
      <c r="R336" s="6" t="s">
        <v>95</v>
      </c>
    </row>
    <row r="337" spans="1:18" x14ac:dyDescent="0.25">
      <c r="A337" s="4">
        <v>336</v>
      </c>
      <c r="B337" s="4">
        <v>1218</v>
      </c>
      <c r="C337" s="5" t="s">
        <v>1803</v>
      </c>
      <c r="D337" s="22" t="s">
        <v>712</v>
      </c>
      <c r="E337" s="5" t="s">
        <v>17</v>
      </c>
      <c r="F337" s="16" t="s">
        <v>26</v>
      </c>
      <c r="G337" s="16"/>
      <c r="H337" s="16"/>
      <c r="I337" s="16"/>
      <c r="J337" s="5"/>
      <c r="K337" s="5" t="s">
        <v>1804</v>
      </c>
      <c r="L337" s="10" t="s">
        <v>1805</v>
      </c>
      <c r="M337" s="5" t="s">
        <v>1806</v>
      </c>
      <c r="N337" s="5"/>
      <c r="O337" s="5"/>
      <c r="P337" s="5" t="s">
        <v>1366</v>
      </c>
      <c r="Q337" s="4" t="s">
        <v>37</v>
      </c>
      <c r="R337" s="4" t="s">
        <v>1807</v>
      </c>
    </row>
    <row r="338" spans="1:18" x14ac:dyDescent="0.25">
      <c r="A338" s="15">
        <v>337</v>
      </c>
      <c r="B338" s="6">
        <v>1219</v>
      </c>
      <c r="C338" s="1" t="s">
        <v>1808</v>
      </c>
      <c r="D338" s="31" t="s">
        <v>712</v>
      </c>
      <c r="E338" s="1" t="s">
        <v>17</v>
      </c>
      <c r="F338" s="30" t="s">
        <v>42</v>
      </c>
      <c r="G338" s="30"/>
      <c r="H338" s="1"/>
      <c r="I338" s="1"/>
      <c r="J338" s="1"/>
      <c r="K338" s="1" t="s">
        <v>1809</v>
      </c>
      <c r="L338" s="33" t="str">
        <f>HYPERLINK("http://dx.doi.org/10.1002/jcc.70210","http://dx.doi.org/10.1002/jcc.70210")</f>
        <v>http://dx.doi.org/10.1002/jcc.70210</v>
      </c>
      <c r="M338" s="1" t="s">
        <v>1810</v>
      </c>
      <c r="N338" s="1" t="s">
        <v>1811</v>
      </c>
      <c r="O338" s="1" t="s">
        <v>47</v>
      </c>
      <c r="P338" s="1" t="s">
        <v>50</v>
      </c>
      <c r="Q338" s="6" t="s">
        <v>41</v>
      </c>
      <c r="R338" s="6" t="s">
        <v>1086</v>
      </c>
    </row>
    <row r="339" spans="1:18" x14ac:dyDescent="0.25">
      <c r="A339" s="15">
        <v>338</v>
      </c>
      <c r="B339" s="6">
        <v>1220</v>
      </c>
      <c r="C339" s="1" t="s">
        <v>1812</v>
      </c>
      <c r="D339" s="15" t="s">
        <v>712</v>
      </c>
      <c r="E339" s="1" t="s">
        <v>17</v>
      </c>
      <c r="F339" s="30" t="s">
        <v>61</v>
      </c>
      <c r="G339" s="30"/>
      <c r="H339" s="1"/>
      <c r="I339" s="1"/>
      <c r="J339" s="1"/>
      <c r="K339" s="1" t="s">
        <v>1813</v>
      </c>
      <c r="L339" s="33" t="str">
        <f>HYPERLINK("http://dx.doi.org/10.1016/j.jelechem.2025.119476","http://dx.doi.org/10.1016/j.jelechem.2025.119476")</f>
        <v>http://dx.doi.org/10.1016/j.jelechem.2025.119476</v>
      </c>
      <c r="M339" s="1" t="s">
        <v>1814</v>
      </c>
      <c r="N339" s="1" t="s">
        <v>1815</v>
      </c>
      <c r="O339" s="1" t="s">
        <v>35</v>
      </c>
      <c r="P339" s="1" t="s">
        <v>1816</v>
      </c>
      <c r="Q339" s="6" t="s">
        <v>41</v>
      </c>
      <c r="R339" s="6" t="s">
        <v>1817</v>
      </c>
    </row>
    <row r="340" spans="1:18" x14ac:dyDescent="0.25">
      <c r="A340" s="15">
        <v>339</v>
      </c>
      <c r="B340" s="6">
        <v>1221</v>
      </c>
      <c r="C340" s="1" t="s">
        <v>1818</v>
      </c>
      <c r="D340" s="31" t="s">
        <v>712</v>
      </c>
      <c r="E340" s="1" t="s">
        <v>17</v>
      </c>
      <c r="F340" s="30" t="s">
        <v>72</v>
      </c>
      <c r="G340" s="30"/>
      <c r="H340" s="1"/>
      <c r="I340" s="1"/>
      <c r="J340" s="1"/>
      <c r="K340" s="1" t="s">
        <v>35</v>
      </c>
      <c r="L340" s="33" t="str">
        <f>HYPERLINK("http://dx.doi.org/10.1016/j.jfca.2025.108260","http://dx.doi.org/10.1016/j.jfca.2025.108260")</f>
        <v>http://dx.doi.org/10.1016/j.jfca.2025.108260</v>
      </c>
      <c r="M340" s="1" t="s">
        <v>1819</v>
      </c>
      <c r="N340" s="1" t="s">
        <v>1820</v>
      </c>
      <c r="O340" s="1" t="s">
        <v>35</v>
      </c>
      <c r="P340" s="1" t="s">
        <v>1821</v>
      </c>
      <c r="Q340" s="6" t="s">
        <v>40</v>
      </c>
      <c r="R340" s="6" t="s">
        <v>1822</v>
      </c>
    </row>
    <row r="341" spans="1:18" s="7" customFormat="1" x14ac:dyDescent="0.25">
      <c r="A341" s="15">
        <v>340</v>
      </c>
      <c r="B341" s="6">
        <v>1222</v>
      </c>
      <c r="C341" s="1" t="s">
        <v>1823</v>
      </c>
      <c r="D341" s="31" t="s">
        <v>712</v>
      </c>
      <c r="E341" s="1" t="s">
        <v>17</v>
      </c>
      <c r="F341" s="30" t="s">
        <v>20</v>
      </c>
      <c r="G341" s="30"/>
      <c r="H341" s="1"/>
      <c r="I341" s="1"/>
      <c r="J341" s="1"/>
      <c r="K341" s="1" t="s">
        <v>1824</v>
      </c>
      <c r="L341" s="33" t="str">
        <f>HYPERLINK("http://dx.doi.org/10.1007/JHEP07(2025)118","http://dx.doi.org/10.1007/JHEP07(2025)118")</f>
        <v>http://dx.doi.org/10.1007/JHEP07(2025)118</v>
      </c>
      <c r="M341" s="1" t="s">
        <v>1825</v>
      </c>
      <c r="N341" s="1" t="s">
        <v>1826</v>
      </c>
      <c r="O341" s="1" t="s">
        <v>1827</v>
      </c>
      <c r="P341" s="1" t="s">
        <v>64</v>
      </c>
      <c r="Q341" s="6" t="s">
        <v>40</v>
      </c>
      <c r="R341" s="6" t="s">
        <v>68</v>
      </c>
    </row>
    <row r="342" spans="1:18" x14ac:dyDescent="0.25">
      <c r="A342" s="4">
        <v>341</v>
      </c>
      <c r="B342" s="4">
        <v>1223</v>
      </c>
      <c r="C342" s="5" t="s">
        <v>1828</v>
      </c>
      <c r="D342" s="4" t="s">
        <v>712</v>
      </c>
      <c r="E342" s="5" t="s">
        <v>17</v>
      </c>
      <c r="F342" s="16" t="s">
        <v>20</v>
      </c>
      <c r="G342" s="16"/>
      <c r="H342" s="16"/>
      <c r="I342" s="16"/>
      <c r="J342" s="5"/>
      <c r="K342" s="5"/>
      <c r="L342" s="10" t="s">
        <v>1829</v>
      </c>
      <c r="M342" s="5" t="s">
        <v>1830</v>
      </c>
      <c r="N342" s="5"/>
      <c r="O342" s="5"/>
      <c r="P342" s="5" t="s">
        <v>71</v>
      </c>
      <c r="Q342" s="4" t="s">
        <v>37</v>
      </c>
      <c r="R342" s="4" t="s">
        <v>642</v>
      </c>
    </row>
    <row r="343" spans="1:18" x14ac:dyDescent="0.25">
      <c r="A343" s="15">
        <v>342</v>
      </c>
      <c r="B343" s="6">
        <v>1224</v>
      </c>
      <c r="C343" s="1" t="s">
        <v>1831</v>
      </c>
      <c r="D343" s="31" t="s">
        <v>712</v>
      </c>
      <c r="E343" s="1" t="s">
        <v>17</v>
      </c>
      <c r="F343" s="30" t="s">
        <v>32</v>
      </c>
      <c r="G343" s="30"/>
      <c r="H343" s="1"/>
      <c r="I343" s="1"/>
      <c r="J343" s="1"/>
      <c r="K343" s="1" t="s">
        <v>35</v>
      </c>
      <c r="L343" s="33" t="str">
        <f>HYPERLINK("http://dx.doi.org/10.1007/s11665-024-10585-5","http://dx.doi.org/10.1007/s11665-024-10585-5")</f>
        <v>http://dx.doi.org/10.1007/s11665-024-10585-5</v>
      </c>
      <c r="M343" s="1" t="s">
        <v>1832</v>
      </c>
      <c r="N343" s="1" t="s">
        <v>1833</v>
      </c>
      <c r="O343" s="1" t="s">
        <v>35</v>
      </c>
      <c r="P343" s="1" t="s">
        <v>56</v>
      </c>
      <c r="Q343" s="6" t="s">
        <v>39</v>
      </c>
      <c r="R343" s="6" t="s">
        <v>643</v>
      </c>
    </row>
    <row r="344" spans="1:18" x14ac:dyDescent="0.25">
      <c r="A344" s="15">
        <v>343</v>
      </c>
      <c r="B344" s="6">
        <v>1225</v>
      </c>
      <c r="C344" s="1" t="s">
        <v>1834</v>
      </c>
      <c r="D344" s="31" t="s">
        <v>712</v>
      </c>
      <c r="E344" s="1" t="s">
        <v>17</v>
      </c>
      <c r="F344" s="30" t="s">
        <v>22</v>
      </c>
      <c r="G344" s="30"/>
      <c r="H344" s="1"/>
      <c r="I344" s="1"/>
      <c r="J344" s="1"/>
      <c r="K344" s="1" t="s">
        <v>1835</v>
      </c>
      <c r="L344" s="33" t="str">
        <f>HYPERLINK("http://dx.doi.org/10.1007/s10854-025-15703-0","http://dx.doi.org/10.1007/s10854-025-15703-0")</f>
        <v>http://dx.doi.org/10.1007/s10854-025-15703-0</v>
      </c>
      <c r="M344" s="1" t="s">
        <v>1836</v>
      </c>
      <c r="N344" s="1" t="s">
        <v>1837</v>
      </c>
      <c r="O344" s="1" t="s">
        <v>47</v>
      </c>
      <c r="P344" s="1" t="s">
        <v>96</v>
      </c>
      <c r="Q344" s="6" t="s">
        <v>41</v>
      </c>
      <c r="R344" s="6" t="s">
        <v>644</v>
      </c>
    </row>
    <row r="345" spans="1:18" x14ac:dyDescent="0.25">
      <c r="A345" s="15">
        <v>344</v>
      </c>
      <c r="B345" s="6">
        <v>1226</v>
      </c>
      <c r="C345" s="1" t="s">
        <v>1838</v>
      </c>
      <c r="D345" s="31" t="s">
        <v>712</v>
      </c>
      <c r="E345" s="1" t="s">
        <v>17</v>
      </c>
      <c r="F345" s="30" t="s">
        <v>20</v>
      </c>
      <c r="G345" s="30"/>
      <c r="H345" s="1"/>
      <c r="I345" s="1"/>
      <c r="J345" s="1"/>
      <c r="K345" s="1" t="s">
        <v>308</v>
      </c>
      <c r="L345" s="33" t="str">
        <f>HYPERLINK("http://dx.doi.org/10.1007/s10854-025-15787-8","http://dx.doi.org/10.1007/s10854-025-15787-8")</f>
        <v>http://dx.doi.org/10.1007/s10854-025-15787-8</v>
      </c>
      <c r="M345" s="1" t="s">
        <v>1839</v>
      </c>
      <c r="N345" s="1" t="s">
        <v>1840</v>
      </c>
      <c r="O345" s="1" t="s">
        <v>35</v>
      </c>
      <c r="P345" s="1" t="s">
        <v>96</v>
      </c>
      <c r="Q345" s="6" t="s">
        <v>41</v>
      </c>
      <c r="R345" s="6" t="s">
        <v>644</v>
      </c>
    </row>
    <row r="346" spans="1:18" s="7" customFormat="1" x14ac:dyDescent="0.25">
      <c r="A346" s="4">
        <v>345</v>
      </c>
      <c r="B346" s="4">
        <v>1227</v>
      </c>
      <c r="C346" s="5" t="s">
        <v>1841</v>
      </c>
      <c r="D346" s="22" t="s">
        <v>712</v>
      </c>
      <c r="E346" s="5" t="s">
        <v>17</v>
      </c>
      <c r="F346" s="16" t="s">
        <v>22</v>
      </c>
      <c r="G346" s="16"/>
      <c r="H346" s="16"/>
      <c r="I346" s="16"/>
      <c r="J346" s="5"/>
      <c r="K346" s="5" t="s">
        <v>1842</v>
      </c>
      <c r="L346" s="10" t="s">
        <v>1843</v>
      </c>
      <c r="M346" s="5" t="s">
        <v>1844</v>
      </c>
      <c r="N346" s="5"/>
      <c r="O346" s="5"/>
      <c r="P346" s="5"/>
      <c r="Q346" s="4" t="s">
        <v>38</v>
      </c>
      <c r="R346" s="5"/>
    </row>
    <row r="347" spans="1:18" x14ac:dyDescent="0.25">
      <c r="A347" s="4">
        <v>346</v>
      </c>
      <c r="B347" s="4">
        <v>1228</v>
      </c>
      <c r="C347" s="5" t="s">
        <v>1845</v>
      </c>
      <c r="D347" s="4" t="s">
        <v>712</v>
      </c>
      <c r="E347" s="5" t="s">
        <v>17</v>
      </c>
      <c r="F347" s="16" t="s">
        <v>22</v>
      </c>
      <c r="G347" s="16"/>
      <c r="H347" s="16"/>
      <c r="I347" s="16"/>
      <c r="J347" s="5"/>
      <c r="K347" s="5" t="s">
        <v>1846</v>
      </c>
      <c r="L347" s="10" t="s">
        <v>1847</v>
      </c>
      <c r="M347" s="5" t="s">
        <v>1848</v>
      </c>
      <c r="N347" s="5"/>
      <c r="O347" s="5"/>
      <c r="P347" s="5" t="s">
        <v>1126</v>
      </c>
      <c r="Q347" s="4" t="s">
        <v>40</v>
      </c>
      <c r="R347" s="4" t="s">
        <v>1127</v>
      </c>
    </row>
    <row r="348" spans="1:18" s="7" customFormat="1" x14ac:dyDescent="0.25">
      <c r="A348" s="4">
        <v>347</v>
      </c>
      <c r="B348" s="4">
        <v>1229</v>
      </c>
      <c r="C348" s="5" t="s">
        <v>1849</v>
      </c>
      <c r="D348" s="22" t="s">
        <v>712</v>
      </c>
      <c r="E348" s="5" t="s">
        <v>18</v>
      </c>
      <c r="F348" s="16" t="s">
        <v>20</v>
      </c>
      <c r="G348" s="16"/>
      <c r="H348" s="16"/>
      <c r="I348" s="16"/>
      <c r="J348" s="5"/>
      <c r="K348" s="5" t="s">
        <v>1850</v>
      </c>
      <c r="L348" s="10" t="s">
        <v>1851</v>
      </c>
      <c r="M348" s="5" t="s">
        <v>1852</v>
      </c>
      <c r="N348" s="5"/>
      <c r="O348" s="5"/>
      <c r="P348" s="5"/>
      <c r="Q348" s="4" t="s">
        <v>38</v>
      </c>
      <c r="R348" s="5"/>
    </row>
    <row r="349" spans="1:18" x14ac:dyDescent="0.25">
      <c r="A349" s="4">
        <v>348</v>
      </c>
      <c r="B349" s="4">
        <v>1230</v>
      </c>
      <c r="C349" s="5" t="s">
        <v>1853</v>
      </c>
      <c r="D349" s="4" t="s">
        <v>712</v>
      </c>
      <c r="E349" s="5" t="s">
        <v>17</v>
      </c>
      <c r="F349" s="16" t="s">
        <v>20</v>
      </c>
      <c r="G349" s="16"/>
      <c r="H349" s="16"/>
      <c r="I349" s="16"/>
      <c r="J349" s="5"/>
      <c r="K349" s="5" t="s">
        <v>1850</v>
      </c>
      <c r="L349" s="10" t="s">
        <v>1854</v>
      </c>
      <c r="M349" s="5" t="s">
        <v>1855</v>
      </c>
      <c r="N349" s="5"/>
      <c r="O349" s="5"/>
      <c r="P349" s="5"/>
      <c r="Q349" s="4" t="s">
        <v>38</v>
      </c>
      <c r="R349" s="5"/>
    </row>
    <row r="350" spans="1:18" x14ac:dyDescent="0.25">
      <c r="A350" s="15">
        <v>349</v>
      </c>
      <c r="B350" s="6">
        <v>1231</v>
      </c>
      <c r="C350" s="1" t="s">
        <v>1856</v>
      </c>
      <c r="D350" s="31" t="s">
        <v>712</v>
      </c>
      <c r="E350" s="1" t="s">
        <v>17</v>
      </c>
      <c r="F350" s="30" t="s">
        <v>26</v>
      </c>
      <c r="G350" s="30"/>
      <c r="H350" s="1"/>
      <c r="I350" s="1"/>
      <c r="J350" s="1"/>
      <c r="K350" s="1" t="s">
        <v>1857</v>
      </c>
      <c r="L350" s="8" t="s">
        <v>1858</v>
      </c>
      <c r="M350" s="1" t="s">
        <v>35</v>
      </c>
      <c r="N350" s="1" t="s">
        <v>1859</v>
      </c>
      <c r="O350" s="1" t="s">
        <v>35</v>
      </c>
      <c r="P350" s="1" t="s">
        <v>1860</v>
      </c>
      <c r="Q350" s="6" t="s">
        <v>37</v>
      </c>
      <c r="R350" s="6" t="s">
        <v>1861</v>
      </c>
    </row>
    <row r="351" spans="1:18" x14ac:dyDescent="0.25">
      <c r="A351" s="15">
        <v>350</v>
      </c>
      <c r="B351" s="6">
        <v>1232</v>
      </c>
      <c r="C351" s="1" t="s">
        <v>1862</v>
      </c>
      <c r="D351" s="31" t="s">
        <v>712</v>
      </c>
      <c r="E351" s="1" t="s">
        <v>17</v>
      </c>
      <c r="F351" s="30" t="s">
        <v>32</v>
      </c>
      <c r="G351" s="30" t="s">
        <v>82</v>
      </c>
      <c r="H351" s="1"/>
      <c r="I351" s="1"/>
      <c r="J351" s="1"/>
      <c r="K351" s="1" t="s">
        <v>1863</v>
      </c>
      <c r="L351" s="33" t="str">
        <f>HYPERLINK("http://dx.doi.org/10.1007/s42729-025-02663-x","http://dx.doi.org/10.1007/s42729-025-02663-x")</f>
        <v>http://dx.doi.org/10.1007/s42729-025-02663-x</v>
      </c>
      <c r="M351" s="1" t="s">
        <v>1864</v>
      </c>
      <c r="N351" s="1" t="s">
        <v>1865</v>
      </c>
      <c r="O351" s="1" t="s">
        <v>47</v>
      </c>
      <c r="P351" s="1" t="s">
        <v>1866</v>
      </c>
      <c r="Q351" s="6" t="s">
        <v>41</v>
      </c>
      <c r="R351" s="6" t="s">
        <v>1867</v>
      </c>
    </row>
    <row r="352" spans="1:18" x14ac:dyDescent="0.25">
      <c r="A352" s="15">
        <v>351</v>
      </c>
      <c r="B352" s="6">
        <v>1233</v>
      </c>
      <c r="C352" s="1" t="s">
        <v>1868</v>
      </c>
      <c r="D352" s="15" t="s">
        <v>712</v>
      </c>
      <c r="E352" s="1" t="s">
        <v>17</v>
      </c>
      <c r="F352" s="30" t="s">
        <v>32</v>
      </c>
      <c r="G352" s="30" t="s">
        <v>82</v>
      </c>
      <c r="H352" s="1"/>
      <c r="I352" s="1"/>
      <c r="J352" s="1"/>
      <c r="K352" s="1" t="s">
        <v>1869</v>
      </c>
      <c r="L352" s="33" t="str">
        <f>HYPERLINK("http://dx.doi.org/10.1007/s42729-025-02566-x","http://dx.doi.org/10.1007/s42729-025-02566-x")</f>
        <v>http://dx.doi.org/10.1007/s42729-025-02566-x</v>
      </c>
      <c r="M352" s="1" t="s">
        <v>1870</v>
      </c>
      <c r="N352" s="1" t="s">
        <v>1871</v>
      </c>
      <c r="O352" s="1" t="s">
        <v>47</v>
      </c>
      <c r="P352" s="1" t="s">
        <v>1866</v>
      </c>
      <c r="Q352" s="6" t="s">
        <v>41</v>
      </c>
      <c r="R352" s="6" t="s">
        <v>1867</v>
      </c>
    </row>
    <row r="353" spans="1:18" x14ac:dyDescent="0.25">
      <c r="A353" s="15">
        <v>352</v>
      </c>
      <c r="B353" s="6">
        <v>1234</v>
      </c>
      <c r="C353" s="1" t="s">
        <v>1872</v>
      </c>
      <c r="D353" s="15" t="s">
        <v>712</v>
      </c>
      <c r="E353" s="1" t="s">
        <v>17</v>
      </c>
      <c r="F353" s="30" t="s">
        <v>26</v>
      </c>
      <c r="G353" s="30"/>
      <c r="H353" s="1"/>
      <c r="I353" s="1"/>
      <c r="J353" s="1"/>
      <c r="K353" s="1" t="s">
        <v>1873</v>
      </c>
      <c r="L353" s="33" t="str">
        <f>HYPERLINK("http://dx.doi.org/10.1007/s10971-024-06411-y","http://dx.doi.org/10.1007/s10971-024-06411-y")</f>
        <v>http://dx.doi.org/10.1007/s10971-024-06411-y</v>
      </c>
      <c r="M353" s="1" t="s">
        <v>1874</v>
      </c>
      <c r="N353" s="1" t="s">
        <v>1875</v>
      </c>
      <c r="O353" s="1" t="s">
        <v>35</v>
      </c>
      <c r="P353" s="1" t="s">
        <v>595</v>
      </c>
      <c r="Q353" s="6" t="s">
        <v>40</v>
      </c>
      <c r="R353" s="6" t="s">
        <v>1876</v>
      </c>
    </row>
    <row r="354" spans="1:18" x14ac:dyDescent="0.25">
      <c r="A354" s="15">
        <v>353</v>
      </c>
      <c r="B354" s="6">
        <v>1235</v>
      </c>
      <c r="C354" s="1" t="s">
        <v>1877</v>
      </c>
      <c r="D354" s="15" t="s">
        <v>712</v>
      </c>
      <c r="E354" s="1" t="s">
        <v>17</v>
      </c>
      <c r="F354" s="30" t="s">
        <v>32</v>
      </c>
      <c r="G354" s="30"/>
      <c r="H354" s="1"/>
      <c r="I354" s="1"/>
      <c r="J354" s="1"/>
      <c r="K354" s="1" t="s">
        <v>1878</v>
      </c>
      <c r="L354" s="33" t="str">
        <f>HYPERLINK("http://dx.doi.org/10.1007/s10971-025-06827-0","http://dx.doi.org/10.1007/s10971-025-06827-0")</f>
        <v>http://dx.doi.org/10.1007/s10971-025-06827-0</v>
      </c>
      <c r="M354" s="1" t="s">
        <v>1879</v>
      </c>
      <c r="N354" s="1" t="s">
        <v>1880</v>
      </c>
      <c r="O354" s="1" t="s">
        <v>35</v>
      </c>
      <c r="P354" s="1" t="s">
        <v>595</v>
      </c>
      <c r="Q354" s="6" t="s">
        <v>40</v>
      </c>
      <c r="R354" s="6" t="s">
        <v>1876</v>
      </c>
    </row>
    <row r="355" spans="1:18" x14ac:dyDescent="0.25">
      <c r="A355" s="15">
        <v>354</v>
      </c>
      <c r="B355" s="6">
        <v>1236</v>
      </c>
      <c r="C355" s="1" t="s">
        <v>1881</v>
      </c>
      <c r="D355" s="15" t="s">
        <v>712</v>
      </c>
      <c r="E355" s="1" t="s">
        <v>17</v>
      </c>
      <c r="F355" s="30" t="s">
        <v>32</v>
      </c>
      <c r="G355" s="30"/>
      <c r="H355" s="1"/>
      <c r="I355" s="1"/>
      <c r="J355" s="1"/>
      <c r="K355" s="1" t="s">
        <v>1882</v>
      </c>
      <c r="L355" s="33" t="str">
        <f>HYPERLINK("http://dx.doi.org/10.1007/s40831-025-01161-9","http://dx.doi.org/10.1007/s40831-025-01161-9")</f>
        <v>http://dx.doi.org/10.1007/s40831-025-01161-9</v>
      </c>
      <c r="M355" s="1" t="s">
        <v>1883</v>
      </c>
      <c r="N355" s="1" t="s">
        <v>1884</v>
      </c>
      <c r="O355" s="1" t="s">
        <v>35</v>
      </c>
      <c r="P355" s="1" t="s">
        <v>1885</v>
      </c>
      <c r="Q355" s="6" t="s">
        <v>41</v>
      </c>
      <c r="R355" s="6" t="s">
        <v>1886</v>
      </c>
    </row>
    <row r="356" spans="1:18" x14ac:dyDescent="0.25">
      <c r="A356" s="4">
        <v>355</v>
      </c>
      <c r="B356" s="4">
        <v>1237</v>
      </c>
      <c r="C356" s="5" t="s">
        <v>1887</v>
      </c>
      <c r="D356" s="22" t="s">
        <v>712</v>
      </c>
      <c r="E356" s="5" t="s">
        <v>17</v>
      </c>
      <c r="F356" s="16" t="s">
        <v>48</v>
      </c>
      <c r="G356" s="16"/>
      <c r="H356" s="16"/>
      <c r="I356" s="16"/>
      <c r="J356" s="5"/>
      <c r="K356" s="5" t="s">
        <v>1888</v>
      </c>
      <c r="L356" s="10" t="s">
        <v>1889</v>
      </c>
      <c r="M356" s="5" t="s">
        <v>1890</v>
      </c>
      <c r="N356" s="5"/>
      <c r="O356" s="5"/>
      <c r="P356" s="5" t="s">
        <v>50</v>
      </c>
      <c r="Q356" s="4" t="s">
        <v>41</v>
      </c>
      <c r="R356" s="5" t="s">
        <v>1891</v>
      </c>
    </row>
    <row r="357" spans="1:18" x14ac:dyDescent="0.25">
      <c r="A357" s="15">
        <v>356</v>
      </c>
      <c r="B357" s="6">
        <v>1238</v>
      </c>
      <c r="C357" s="1" t="s">
        <v>1892</v>
      </c>
      <c r="D357" s="31" t="s">
        <v>712</v>
      </c>
      <c r="E357" s="1" t="s">
        <v>17</v>
      </c>
      <c r="F357" s="30" t="s">
        <v>931</v>
      </c>
      <c r="G357" s="30"/>
      <c r="H357" s="1"/>
      <c r="I357" s="1"/>
      <c r="J357" s="1"/>
      <c r="K357" s="1" t="s">
        <v>1893</v>
      </c>
      <c r="L357" s="33" t="str">
        <f>HYPERLINK("http://dx.doi.org/10.1128/jvi.01270-25","http://dx.doi.org/10.1128/jvi.01270-25")</f>
        <v>http://dx.doi.org/10.1128/jvi.01270-25</v>
      </c>
      <c r="M357" s="1" t="s">
        <v>1894</v>
      </c>
      <c r="N357" s="1" t="s">
        <v>1895</v>
      </c>
      <c r="O357" s="1" t="s">
        <v>47</v>
      </c>
      <c r="P357" s="1" t="s">
        <v>1106</v>
      </c>
      <c r="Q357" s="6" t="s">
        <v>40</v>
      </c>
      <c r="R357" s="6" t="s">
        <v>1896</v>
      </c>
    </row>
    <row r="358" spans="1:18" x14ac:dyDescent="0.25">
      <c r="A358" s="15">
        <v>357</v>
      </c>
      <c r="B358" s="6">
        <v>1239</v>
      </c>
      <c r="C358" s="1" t="s">
        <v>1897</v>
      </c>
      <c r="D358" s="31" t="s">
        <v>712</v>
      </c>
      <c r="E358" s="1" t="s">
        <v>17</v>
      </c>
      <c r="F358" s="30" t="s">
        <v>24</v>
      </c>
      <c r="G358" s="30"/>
      <c r="H358" s="1"/>
      <c r="I358" s="1"/>
      <c r="J358" s="1"/>
      <c r="K358" s="1" t="s">
        <v>1898</v>
      </c>
      <c r="L358" s="33" t="str">
        <f>HYPERLINK("http://dx.doi.org/10.1039/d5lc00348b","http://dx.doi.org/10.1039/d5lc00348b")</f>
        <v>http://dx.doi.org/10.1039/d5lc00348b</v>
      </c>
      <c r="M358" s="1" t="s">
        <v>1899</v>
      </c>
      <c r="N358" s="1" t="s">
        <v>1900</v>
      </c>
      <c r="O358" s="1" t="s">
        <v>35</v>
      </c>
      <c r="P358" s="1" t="s">
        <v>1901</v>
      </c>
      <c r="Q358" s="6" t="s">
        <v>40</v>
      </c>
      <c r="R358" s="6" t="s">
        <v>1902</v>
      </c>
    </row>
    <row r="359" spans="1:18" x14ac:dyDescent="0.25">
      <c r="A359" s="4">
        <v>358</v>
      </c>
      <c r="B359" s="4">
        <v>1240</v>
      </c>
      <c r="C359" s="5" t="s">
        <v>1903</v>
      </c>
      <c r="D359" s="4" t="s">
        <v>712</v>
      </c>
      <c r="E359" s="5" t="s">
        <v>17</v>
      </c>
      <c r="F359" s="16" t="s">
        <v>231</v>
      </c>
      <c r="G359" s="16"/>
      <c r="H359" s="16"/>
      <c r="I359" s="16"/>
      <c r="J359" s="5"/>
      <c r="K359" s="5" t="s">
        <v>1904</v>
      </c>
      <c r="L359" s="10" t="s">
        <v>1905</v>
      </c>
      <c r="M359" s="5" t="s">
        <v>1906</v>
      </c>
      <c r="N359" s="5"/>
      <c r="O359" s="5"/>
      <c r="P359" s="5"/>
      <c r="Q359" s="4" t="s">
        <v>38</v>
      </c>
      <c r="R359" s="5"/>
    </row>
    <row r="360" spans="1:18" x14ac:dyDescent="0.25">
      <c r="A360" s="15">
        <v>359</v>
      </c>
      <c r="B360" s="6">
        <v>1241</v>
      </c>
      <c r="C360" s="1" t="s">
        <v>1907</v>
      </c>
      <c r="D360" s="15" t="s">
        <v>712</v>
      </c>
      <c r="E360" s="1" t="s">
        <v>17</v>
      </c>
      <c r="F360" s="30" t="s">
        <v>32</v>
      </c>
      <c r="G360" s="1"/>
      <c r="H360" s="1"/>
      <c r="I360" s="1"/>
      <c r="J360" s="1"/>
      <c r="K360" s="1" t="s">
        <v>1908</v>
      </c>
      <c r="L360" s="8" t="str">
        <f>HYPERLINK("http://dx.doi.org/10.3390/ma18163786","http://dx.doi.org/10.3390/ma18163786")</f>
        <v>http://dx.doi.org/10.3390/ma18163786</v>
      </c>
      <c r="M360" s="1" t="s">
        <v>1909</v>
      </c>
      <c r="N360" s="1" t="s">
        <v>1910</v>
      </c>
      <c r="O360" s="1" t="s">
        <v>36</v>
      </c>
      <c r="P360" s="1" t="s">
        <v>1176</v>
      </c>
      <c r="Q360" s="27" t="s">
        <v>41</v>
      </c>
      <c r="R360" s="27" t="s">
        <v>1177</v>
      </c>
    </row>
    <row r="361" spans="1:18" x14ac:dyDescent="0.25">
      <c r="A361" s="15">
        <v>360</v>
      </c>
      <c r="B361" s="6">
        <v>1242</v>
      </c>
      <c r="C361" s="1" t="s">
        <v>1911</v>
      </c>
      <c r="D361" s="31" t="s">
        <v>712</v>
      </c>
      <c r="E361" s="1" t="s">
        <v>17</v>
      </c>
      <c r="F361" s="30" t="s">
        <v>26</v>
      </c>
      <c r="G361" s="30"/>
      <c r="H361" s="1"/>
      <c r="I361" s="1"/>
      <c r="J361" s="1"/>
      <c r="K361" s="1" t="s">
        <v>1912</v>
      </c>
      <c r="L361" s="33" t="str">
        <f>HYPERLINK("http://dx.doi.org/10.1016/j.mssp.2025.110019","http://dx.doi.org/10.1016/j.mssp.2025.110019")</f>
        <v>http://dx.doi.org/10.1016/j.mssp.2025.110019</v>
      </c>
      <c r="M361" s="1" t="s">
        <v>1913</v>
      </c>
      <c r="N361" s="1" t="s">
        <v>1914</v>
      </c>
      <c r="O361" s="1" t="s">
        <v>47</v>
      </c>
      <c r="P361" s="1" t="s">
        <v>96</v>
      </c>
      <c r="Q361" s="6" t="s">
        <v>40</v>
      </c>
      <c r="R361" s="6" t="s">
        <v>1915</v>
      </c>
    </row>
    <row r="362" spans="1:18" x14ac:dyDescent="0.25">
      <c r="A362" s="15">
        <v>361</v>
      </c>
      <c r="B362" s="6">
        <v>1243</v>
      </c>
      <c r="C362" s="1" t="s">
        <v>1916</v>
      </c>
      <c r="D362" s="31" t="s">
        <v>712</v>
      </c>
      <c r="E362" s="1" t="s">
        <v>17</v>
      </c>
      <c r="F362" s="30" t="s">
        <v>21</v>
      </c>
      <c r="G362" s="30"/>
      <c r="H362" s="1"/>
      <c r="I362" s="1"/>
      <c r="J362" s="1"/>
      <c r="K362" s="1" t="s">
        <v>35</v>
      </c>
      <c r="L362" s="33" t="str">
        <f>HYPERLINK("http://dx.doi.org/10.3390/math13172741","http://dx.doi.org/10.3390/math13172741")</f>
        <v>http://dx.doi.org/10.3390/math13172741</v>
      </c>
      <c r="M362" s="1" t="s">
        <v>1917</v>
      </c>
      <c r="N362" s="1" t="s">
        <v>1918</v>
      </c>
      <c r="O362" s="1" t="s">
        <v>36</v>
      </c>
      <c r="P362" s="1" t="s">
        <v>591</v>
      </c>
      <c r="Q362" s="6" t="s">
        <v>40</v>
      </c>
      <c r="R362" s="6" t="s">
        <v>658</v>
      </c>
    </row>
    <row r="363" spans="1:18" x14ac:dyDescent="0.25">
      <c r="A363" s="4">
        <v>362</v>
      </c>
      <c r="B363" s="4">
        <v>1244</v>
      </c>
      <c r="C363" s="5" t="s">
        <v>1919</v>
      </c>
      <c r="D363" s="22" t="s">
        <v>712</v>
      </c>
      <c r="E363" s="5" t="s">
        <v>17</v>
      </c>
      <c r="F363" s="16" t="s">
        <v>33</v>
      </c>
      <c r="G363" s="16"/>
      <c r="H363" s="16"/>
      <c r="I363" s="16"/>
      <c r="J363" s="5"/>
      <c r="K363" s="5"/>
      <c r="L363" s="10" t="s">
        <v>1920</v>
      </c>
      <c r="M363" s="5" t="s">
        <v>1921</v>
      </c>
      <c r="N363" s="5"/>
      <c r="O363" s="5"/>
      <c r="P363" s="5" t="s">
        <v>1704</v>
      </c>
      <c r="Q363" s="4" t="s">
        <v>39</v>
      </c>
      <c r="R363" s="5" t="s">
        <v>1922</v>
      </c>
    </row>
    <row r="364" spans="1:18" x14ac:dyDescent="0.25">
      <c r="A364" s="4">
        <v>363</v>
      </c>
      <c r="B364" s="4">
        <v>1245</v>
      </c>
      <c r="C364" s="5" t="s">
        <v>1923</v>
      </c>
      <c r="D364" s="22" t="s">
        <v>712</v>
      </c>
      <c r="E364" s="5" t="s">
        <v>17</v>
      </c>
      <c r="F364" s="16" t="s">
        <v>931</v>
      </c>
      <c r="G364" s="16" t="s">
        <v>67</v>
      </c>
      <c r="H364" s="16" t="s">
        <v>1410</v>
      </c>
      <c r="I364" s="16" t="s">
        <v>230</v>
      </c>
      <c r="J364" s="5"/>
      <c r="K364" s="5" t="s">
        <v>1924</v>
      </c>
      <c r="L364" s="10" t="s">
        <v>1925</v>
      </c>
      <c r="M364" s="5" t="s">
        <v>1926</v>
      </c>
      <c r="N364" s="5"/>
      <c r="O364" s="5"/>
      <c r="P364" s="28" t="s">
        <v>59</v>
      </c>
      <c r="Q364" s="4" t="s">
        <v>41</v>
      </c>
      <c r="R364" s="16" t="s">
        <v>98</v>
      </c>
    </row>
    <row r="365" spans="1:18" s="7" customFormat="1" x14ac:dyDescent="0.25">
      <c r="A365" s="15">
        <v>364</v>
      </c>
      <c r="B365" s="6">
        <v>1246</v>
      </c>
      <c r="C365" s="1" t="s">
        <v>1927</v>
      </c>
      <c r="D365" s="31" t="s">
        <v>712</v>
      </c>
      <c r="E365" s="1" t="s">
        <v>17</v>
      </c>
      <c r="F365" s="30" t="s">
        <v>21</v>
      </c>
      <c r="G365" s="30"/>
      <c r="H365" s="1"/>
      <c r="I365" s="1"/>
      <c r="J365" s="1"/>
      <c r="K365" s="1" t="s">
        <v>1928</v>
      </c>
      <c r="L365" s="33" t="str">
        <f>HYPERLINK("http://dx.doi.org/10.1002/mop.70411","http://dx.doi.org/10.1002/mop.70411")</f>
        <v>http://dx.doi.org/10.1002/mop.70411</v>
      </c>
      <c r="M365" s="1" t="s">
        <v>1929</v>
      </c>
      <c r="N365" s="1" t="s">
        <v>1930</v>
      </c>
      <c r="O365" s="1" t="s">
        <v>47</v>
      </c>
      <c r="P365" s="1" t="s">
        <v>1931</v>
      </c>
      <c r="Q365" s="6" t="s">
        <v>37</v>
      </c>
      <c r="R365" s="6" t="s">
        <v>1932</v>
      </c>
    </row>
    <row r="366" spans="1:18" x14ac:dyDescent="0.25">
      <c r="A366" s="4">
        <v>365</v>
      </c>
      <c r="B366" s="4">
        <v>1247</v>
      </c>
      <c r="C366" s="5" t="s">
        <v>1933</v>
      </c>
      <c r="D366" s="22" t="s">
        <v>712</v>
      </c>
      <c r="E366" s="5" t="s">
        <v>17</v>
      </c>
      <c r="F366" s="16" t="s">
        <v>32</v>
      </c>
      <c r="G366" s="16"/>
      <c r="H366" s="16"/>
      <c r="I366" s="16"/>
      <c r="J366" s="5"/>
      <c r="K366" s="5" t="s">
        <v>1934</v>
      </c>
      <c r="L366" s="10" t="s">
        <v>1935</v>
      </c>
      <c r="M366" s="5" t="s">
        <v>1936</v>
      </c>
      <c r="N366" s="5"/>
      <c r="O366" s="5"/>
      <c r="P366" s="28" t="s">
        <v>1937</v>
      </c>
      <c r="Q366" s="4" t="s">
        <v>40</v>
      </c>
      <c r="R366" s="5" t="s">
        <v>1938</v>
      </c>
    </row>
    <row r="367" spans="1:18" x14ac:dyDescent="0.25">
      <c r="A367" s="15">
        <v>366</v>
      </c>
      <c r="B367" s="6">
        <v>1248</v>
      </c>
      <c r="C367" s="1" t="s">
        <v>1939</v>
      </c>
      <c r="D367" s="31" t="s">
        <v>712</v>
      </c>
      <c r="E367" s="1" t="s">
        <v>17</v>
      </c>
      <c r="F367" s="30" t="s">
        <v>53</v>
      </c>
      <c r="G367" s="30"/>
      <c r="H367" s="1"/>
      <c r="I367" s="1"/>
      <c r="J367" s="1"/>
      <c r="K367" s="1" t="s">
        <v>1940</v>
      </c>
      <c r="L367" s="33" t="str">
        <f>HYPERLINK("http://dx.doi.org/10.1007/s12033-024-01285-5","http://dx.doi.org/10.1007/s12033-024-01285-5")</f>
        <v>http://dx.doi.org/10.1007/s12033-024-01285-5</v>
      </c>
      <c r="M367" s="1" t="s">
        <v>1941</v>
      </c>
      <c r="N367" s="1" t="s">
        <v>1942</v>
      </c>
      <c r="O367" s="1" t="s">
        <v>35</v>
      </c>
      <c r="P367" s="1" t="s">
        <v>822</v>
      </c>
      <c r="Q367" s="6" t="s">
        <v>39</v>
      </c>
      <c r="R367" s="6" t="s">
        <v>1943</v>
      </c>
    </row>
    <row r="368" spans="1:18" x14ac:dyDescent="0.25">
      <c r="A368" s="4">
        <v>367</v>
      </c>
      <c r="B368" s="4">
        <v>1249</v>
      </c>
      <c r="C368" s="5" t="s">
        <v>1944</v>
      </c>
      <c r="D368" s="22" t="s">
        <v>712</v>
      </c>
      <c r="E368" s="5" t="s">
        <v>17</v>
      </c>
      <c r="F368" s="16" t="s">
        <v>46</v>
      </c>
      <c r="G368" s="16" t="s">
        <v>42</v>
      </c>
      <c r="H368" s="16"/>
      <c r="I368" s="16"/>
      <c r="J368" s="5"/>
      <c r="K368" s="5" t="s">
        <v>1945</v>
      </c>
      <c r="L368" s="10" t="s">
        <v>1946</v>
      </c>
      <c r="M368" s="5" t="s">
        <v>1947</v>
      </c>
      <c r="N368" s="5"/>
      <c r="O368" s="5"/>
      <c r="P368" s="28" t="s">
        <v>1137</v>
      </c>
      <c r="Q368" s="4" t="s">
        <v>41</v>
      </c>
      <c r="R368" s="5" t="s">
        <v>668</v>
      </c>
    </row>
    <row r="369" spans="1:18" x14ac:dyDescent="0.25">
      <c r="A369" s="15">
        <v>368</v>
      </c>
      <c r="B369" s="6">
        <v>1250</v>
      </c>
      <c r="C369" s="1" t="s">
        <v>1948</v>
      </c>
      <c r="D369" s="31" t="s">
        <v>712</v>
      </c>
      <c r="E369" s="1" t="s">
        <v>17</v>
      </c>
      <c r="F369" s="30" t="s">
        <v>231</v>
      </c>
      <c r="G369" s="30" t="s">
        <v>72</v>
      </c>
      <c r="H369" s="1"/>
      <c r="I369" s="1"/>
      <c r="J369" s="1"/>
      <c r="K369" s="1" t="s">
        <v>1949</v>
      </c>
      <c r="L369" s="33" t="str">
        <f>HYPERLINK("http://dx.doi.org/10.1038/s41586-025-09301-7","http://dx.doi.org/10.1038/s41586-025-09301-7")</f>
        <v>http://dx.doi.org/10.1038/s41586-025-09301-7</v>
      </c>
      <c r="M369" s="1" t="s">
        <v>1950</v>
      </c>
      <c r="N369" s="1" t="s">
        <v>1951</v>
      </c>
      <c r="O369" s="1" t="s">
        <v>47</v>
      </c>
      <c r="P369" s="1" t="s">
        <v>58</v>
      </c>
      <c r="Q369" s="6" t="s">
        <v>40</v>
      </c>
      <c r="R369" s="6" t="s">
        <v>1952</v>
      </c>
    </row>
    <row r="370" spans="1:18" s="7" customFormat="1" x14ac:dyDescent="0.25">
      <c r="A370" s="15">
        <v>369</v>
      </c>
      <c r="B370" s="6">
        <v>1251</v>
      </c>
      <c r="C370" s="1" t="s">
        <v>1953</v>
      </c>
      <c r="D370" s="31" t="s">
        <v>712</v>
      </c>
      <c r="E370" s="1" t="s">
        <v>17</v>
      </c>
      <c r="F370" s="30" t="s">
        <v>54</v>
      </c>
      <c r="G370" s="30" t="s">
        <v>72</v>
      </c>
      <c r="H370" s="1"/>
      <c r="I370" s="1"/>
      <c r="J370" s="1"/>
      <c r="K370" s="1" t="s">
        <v>1954</v>
      </c>
      <c r="L370" s="33" t="str">
        <f>HYPERLINK("http://dx.doi.org/10.1016/j.neurobiolaging.2025.08.008","http://dx.doi.org/10.1016/j.neurobiolaging.2025.08.008")</f>
        <v>http://dx.doi.org/10.1016/j.neurobiolaging.2025.08.008</v>
      </c>
      <c r="M370" s="1" t="s">
        <v>1955</v>
      </c>
      <c r="N370" s="1" t="s">
        <v>1956</v>
      </c>
      <c r="O370" s="1" t="s">
        <v>35</v>
      </c>
      <c r="P370" s="1" t="s">
        <v>1957</v>
      </c>
      <c r="Q370" s="6" t="s">
        <v>41</v>
      </c>
      <c r="R370" s="6" t="s">
        <v>1958</v>
      </c>
    </row>
    <row r="371" spans="1:18" s="7" customFormat="1" x14ac:dyDescent="0.25">
      <c r="A371" s="4">
        <v>370</v>
      </c>
      <c r="B371" s="4">
        <v>1252</v>
      </c>
      <c r="C371" s="5" t="s">
        <v>1959</v>
      </c>
      <c r="D371" s="22" t="s">
        <v>712</v>
      </c>
      <c r="E371" s="5" t="s">
        <v>17</v>
      </c>
      <c r="F371" s="16" t="s">
        <v>72</v>
      </c>
      <c r="G371" s="16"/>
      <c r="H371" s="16"/>
      <c r="I371" s="16"/>
      <c r="J371" s="5"/>
      <c r="K371" s="5"/>
      <c r="L371" s="10" t="s">
        <v>1960</v>
      </c>
      <c r="M371" s="5" t="s">
        <v>1961</v>
      </c>
      <c r="N371" s="5"/>
      <c r="O371" s="5"/>
      <c r="P371" s="28" t="s">
        <v>869</v>
      </c>
      <c r="Q371" s="4" t="s">
        <v>41</v>
      </c>
      <c r="R371" s="5" t="s">
        <v>1962</v>
      </c>
    </row>
    <row r="372" spans="1:18" s="7" customFormat="1" x14ac:dyDescent="0.25">
      <c r="A372" s="15">
        <v>371</v>
      </c>
      <c r="B372" s="6">
        <v>1253</v>
      </c>
      <c r="C372" s="1" t="s">
        <v>1963</v>
      </c>
      <c r="D372" s="31" t="s">
        <v>712</v>
      </c>
      <c r="E372" s="1" t="s">
        <v>17</v>
      </c>
      <c r="F372" s="30" t="s">
        <v>26</v>
      </c>
      <c r="G372" s="30"/>
      <c r="H372" s="1"/>
      <c r="I372" s="1"/>
      <c r="J372" s="1"/>
      <c r="K372" s="1" t="s">
        <v>1964</v>
      </c>
      <c r="L372" s="33" t="str">
        <f>HYPERLINK("http://dx.doi.org/10.1039/d5qo01081k","http://dx.doi.org/10.1039/d5qo01081k")</f>
        <v>http://dx.doi.org/10.1039/d5qo01081k</v>
      </c>
      <c r="M372" s="1" t="s">
        <v>1965</v>
      </c>
      <c r="N372" s="1" t="s">
        <v>1966</v>
      </c>
      <c r="O372" s="1" t="s">
        <v>47</v>
      </c>
      <c r="P372" s="1" t="s">
        <v>1967</v>
      </c>
      <c r="Q372" s="6" t="s">
        <v>40</v>
      </c>
      <c r="R372" s="6" t="s">
        <v>1968</v>
      </c>
    </row>
    <row r="373" spans="1:18" s="7" customFormat="1" x14ac:dyDescent="0.25">
      <c r="A373" s="15">
        <v>372</v>
      </c>
      <c r="B373" s="6">
        <v>1254</v>
      </c>
      <c r="C373" s="1" t="s">
        <v>1969</v>
      </c>
      <c r="D373" s="31" t="s">
        <v>712</v>
      </c>
      <c r="E373" s="1" t="s">
        <v>17</v>
      </c>
      <c r="F373" s="30" t="s">
        <v>53</v>
      </c>
      <c r="G373" s="30" t="s">
        <v>82</v>
      </c>
      <c r="H373" s="30" t="s">
        <v>72</v>
      </c>
      <c r="I373" s="1"/>
      <c r="J373" s="1"/>
      <c r="K373" s="1" t="s">
        <v>1970</v>
      </c>
      <c r="L373" s="33" t="str">
        <f>HYPERLINK("http://dx.doi.org/10.7717/peerj.19758","http://dx.doi.org/10.7717/peerj.19758")</f>
        <v>http://dx.doi.org/10.7717/peerj.19758</v>
      </c>
      <c r="M373" s="1" t="s">
        <v>1971</v>
      </c>
      <c r="N373" s="1" t="s">
        <v>1972</v>
      </c>
      <c r="O373" s="1" t="s">
        <v>36</v>
      </c>
      <c r="P373" s="1" t="s">
        <v>58</v>
      </c>
      <c r="Q373" s="6" t="s">
        <v>41</v>
      </c>
      <c r="R373" s="6" t="s">
        <v>1973</v>
      </c>
    </row>
    <row r="374" spans="1:18" x14ac:dyDescent="0.25">
      <c r="A374" s="15">
        <v>373</v>
      </c>
      <c r="B374" s="6">
        <v>1255</v>
      </c>
      <c r="C374" s="1" t="s">
        <v>1974</v>
      </c>
      <c r="D374" s="31" t="s">
        <v>712</v>
      </c>
      <c r="E374" s="1" t="s">
        <v>17</v>
      </c>
      <c r="F374" s="30" t="s">
        <v>54</v>
      </c>
      <c r="G374" s="30"/>
      <c r="H374" s="1"/>
      <c r="I374" s="1"/>
      <c r="J374" s="1"/>
      <c r="K374" s="1" t="s">
        <v>1975</v>
      </c>
      <c r="L374" s="33" t="str">
        <f>HYPERLINK("http://dx.doi.org/10.3390/ph18081116","http://dx.doi.org/10.3390/ph18081116")</f>
        <v>http://dx.doi.org/10.3390/ph18081116</v>
      </c>
      <c r="M374" s="1" t="s">
        <v>1976</v>
      </c>
      <c r="N374" s="1" t="s">
        <v>1977</v>
      </c>
      <c r="O374" s="1" t="s">
        <v>36</v>
      </c>
      <c r="P374" s="1" t="s">
        <v>863</v>
      </c>
      <c r="Q374" s="6" t="s">
        <v>40</v>
      </c>
      <c r="R374" s="6" t="s">
        <v>1284</v>
      </c>
    </row>
    <row r="375" spans="1:18" x14ac:dyDescent="0.25">
      <c r="A375" s="4">
        <v>374</v>
      </c>
      <c r="B375" s="4">
        <v>1256</v>
      </c>
      <c r="C375" s="5" t="s">
        <v>1978</v>
      </c>
      <c r="D375" s="4" t="s">
        <v>712</v>
      </c>
      <c r="E375" s="5" t="s">
        <v>17</v>
      </c>
      <c r="F375" s="16" t="s">
        <v>20</v>
      </c>
      <c r="G375" s="16"/>
      <c r="H375" s="16"/>
      <c r="I375" s="16"/>
      <c r="J375" s="5"/>
      <c r="K375" s="5" t="s">
        <v>1979</v>
      </c>
      <c r="L375" s="10" t="s">
        <v>1980</v>
      </c>
      <c r="M375" s="5" t="s">
        <v>1981</v>
      </c>
      <c r="N375" s="5"/>
      <c r="O375" s="5"/>
      <c r="P375" s="28" t="s">
        <v>1982</v>
      </c>
      <c r="Q375" s="4" t="s">
        <v>39</v>
      </c>
      <c r="R375" s="5" t="s">
        <v>1983</v>
      </c>
    </row>
    <row r="376" spans="1:18" x14ac:dyDescent="0.25">
      <c r="A376" s="15">
        <v>375</v>
      </c>
      <c r="B376" s="6">
        <v>1257</v>
      </c>
      <c r="C376" s="1" t="s">
        <v>1984</v>
      </c>
      <c r="D376" s="31" t="s">
        <v>712</v>
      </c>
      <c r="E376" s="1" t="s">
        <v>17</v>
      </c>
      <c r="F376" s="30" t="s">
        <v>26</v>
      </c>
      <c r="G376" s="30"/>
      <c r="H376" s="1"/>
      <c r="I376" s="1"/>
      <c r="J376" s="1"/>
      <c r="K376" s="1" t="s">
        <v>1985</v>
      </c>
      <c r="L376" s="33" t="str">
        <f>HYPERLINK("http://dx.doi.org/10.1088/1402-4896/ae04ae","http://dx.doi.org/10.1088/1402-4896/ae04ae")</f>
        <v>http://dx.doi.org/10.1088/1402-4896/ae04ae</v>
      </c>
      <c r="M376" s="1" t="s">
        <v>1986</v>
      </c>
      <c r="N376" s="1" t="s">
        <v>1987</v>
      </c>
      <c r="O376" s="1" t="s">
        <v>35</v>
      </c>
      <c r="P376" s="1" t="s">
        <v>49</v>
      </c>
      <c r="Q376" s="6" t="s">
        <v>41</v>
      </c>
      <c r="R376" s="6" t="s">
        <v>675</v>
      </c>
    </row>
    <row r="377" spans="1:18" x14ac:dyDescent="0.25">
      <c r="A377" s="15">
        <v>376</v>
      </c>
      <c r="B377" s="6">
        <v>1258</v>
      </c>
      <c r="C377" s="1" t="s">
        <v>1988</v>
      </c>
      <c r="D377" s="31" t="s">
        <v>712</v>
      </c>
      <c r="E377" s="1" t="s">
        <v>17</v>
      </c>
      <c r="F377" s="30" t="s">
        <v>20</v>
      </c>
      <c r="G377" s="30" t="s">
        <v>26</v>
      </c>
      <c r="H377" s="1"/>
      <c r="I377" s="1"/>
      <c r="J377" s="1"/>
      <c r="K377" s="1" t="s">
        <v>1989</v>
      </c>
      <c r="L377" s="33" t="str">
        <f>HYPERLINK("http://dx.doi.org/10.1103/zx6t-29hf","http://dx.doi.org/10.1103/zx6t-29hf")</f>
        <v>http://dx.doi.org/10.1103/zx6t-29hf</v>
      </c>
      <c r="M377" s="1" t="s">
        <v>1990</v>
      </c>
      <c r="N377" s="1" t="s">
        <v>1991</v>
      </c>
      <c r="O377" s="1" t="s">
        <v>47</v>
      </c>
      <c r="P377" s="1" t="s">
        <v>76</v>
      </c>
      <c r="Q377" s="6" t="s">
        <v>40</v>
      </c>
      <c r="R377" s="6" t="s">
        <v>1992</v>
      </c>
    </row>
    <row r="378" spans="1:18" s="7" customFormat="1" x14ac:dyDescent="0.25">
      <c r="A378" s="15">
        <v>377</v>
      </c>
      <c r="B378" s="6">
        <v>1259</v>
      </c>
      <c r="C378" s="1" t="s">
        <v>1993</v>
      </c>
      <c r="D378" s="31" t="s">
        <v>712</v>
      </c>
      <c r="E378" s="1" t="s">
        <v>17</v>
      </c>
      <c r="F378" s="30" t="s">
        <v>20</v>
      </c>
      <c r="G378" s="30"/>
      <c r="H378" s="1"/>
      <c r="I378" s="1"/>
      <c r="J378" s="1"/>
      <c r="K378" s="1" t="s">
        <v>1994</v>
      </c>
      <c r="L378" s="33" t="str">
        <f>HYPERLINK("http://dx.doi.org/10.1103/dphz-kpwk","http://dx.doi.org/10.1103/dphz-kpwk")</f>
        <v>http://dx.doi.org/10.1103/dphz-kpwk</v>
      </c>
      <c r="M378" s="1" t="s">
        <v>1995</v>
      </c>
      <c r="N378" s="1" t="s">
        <v>1996</v>
      </c>
      <c r="O378" s="1" t="s">
        <v>1997</v>
      </c>
      <c r="P378" s="1" t="s">
        <v>66</v>
      </c>
      <c r="Q378" s="6" t="s">
        <v>40</v>
      </c>
      <c r="R378" s="6" t="s">
        <v>101</v>
      </c>
    </row>
    <row r="379" spans="1:18" s="7" customFormat="1" x14ac:dyDescent="0.25">
      <c r="A379" s="15">
        <v>378</v>
      </c>
      <c r="B379" s="6">
        <v>1260</v>
      </c>
      <c r="C379" s="1" t="s">
        <v>1998</v>
      </c>
      <c r="D379" s="31" t="s">
        <v>712</v>
      </c>
      <c r="E379" s="1" t="s">
        <v>17</v>
      </c>
      <c r="F379" s="30" t="s">
        <v>20</v>
      </c>
      <c r="G379" s="30"/>
      <c r="H379" s="1"/>
      <c r="I379" s="1"/>
      <c r="J379" s="1"/>
      <c r="K379" s="1" t="s">
        <v>1999</v>
      </c>
      <c r="L379" s="33" t="str">
        <f>HYPERLINK("http://dx.doi.org/10.1103/b9x4-hnqn","http://dx.doi.org/10.1103/b9x4-hnqn")</f>
        <v>http://dx.doi.org/10.1103/b9x4-hnqn</v>
      </c>
      <c r="M379" s="1" t="s">
        <v>2000</v>
      </c>
      <c r="N379" s="1" t="s">
        <v>2001</v>
      </c>
      <c r="O379" s="1" t="s">
        <v>35</v>
      </c>
      <c r="P379" s="1" t="s">
        <v>66</v>
      </c>
      <c r="Q379" s="6" t="s">
        <v>40</v>
      </c>
      <c r="R379" s="6" t="s">
        <v>101</v>
      </c>
    </row>
    <row r="380" spans="1:18" x14ac:dyDescent="0.25">
      <c r="A380" s="15">
        <v>379</v>
      </c>
      <c r="B380" s="6">
        <v>1261</v>
      </c>
      <c r="C380" s="1" t="s">
        <v>2002</v>
      </c>
      <c r="D380" s="31" t="s">
        <v>712</v>
      </c>
      <c r="E380" s="1" t="s">
        <v>18</v>
      </c>
      <c r="F380" s="30" t="s">
        <v>20</v>
      </c>
      <c r="G380" s="30"/>
      <c r="H380" s="1"/>
      <c r="I380" s="1"/>
      <c r="J380" s="1"/>
      <c r="K380" s="1" t="s">
        <v>2003</v>
      </c>
      <c r="L380" s="33" t="str">
        <f>HYPERLINK("http://dx.doi.org/10.1016/j.physrep.2025.08.002","http://dx.doi.org/10.1016/j.physrep.2025.08.002")</f>
        <v>http://dx.doi.org/10.1016/j.physrep.2025.08.002</v>
      </c>
      <c r="M380" s="1" t="s">
        <v>2004</v>
      </c>
      <c r="N380" s="1" t="s">
        <v>2005</v>
      </c>
      <c r="O380" s="1" t="s">
        <v>47</v>
      </c>
      <c r="P380" s="1" t="s">
        <v>49</v>
      </c>
      <c r="Q380" s="6" t="s">
        <v>40</v>
      </c>
      <c r="R380" s="6" t="s">
        <v>2006</v>
      </c>
    </row>
    <row r="381" spans="1:18" x14ac:dyDescent="0.25">
      <c r="A381" s="15">
        <v>380</v>
      </c>
      <c r="B381" s="6">
        <v>1262</v>
      </c>
      <c r="C381" s="1" t="s">
        <v>2007</v>
      </c>
      <c r="D381" s="31" t="s">
        <v>712</v>
      </c>
      <c r="E381" s="1" t="s">
        <v>17</v>
      </c>
      <c r="F381" s="30" t="s">
        <v>82</v>
      </c>
      <c r="G381" s="30"/>
      <c r="H381" s="1"/>
      <c r="I381" s="1"/>
      <c r="J381" s="1"/>
      <c r="K381" s="1" t="s">
        <v>2008</v>
      </c>
      <c r="L381" s="33" t="str">
        <f>HYPERLINK("http://dx.doi.org/10.1094/PHYTOFR-05-25-0046-A","http://dx.doi.org/10.1094/PHYTOFR-05-25-0046-A")</f>
        <v>http://dx.doi.org/10.1094/PHYTOFR-05-25-0046-A</v>
      </c>
      <c r="M381" s="1" t="s">
        <v>2009</v>
      </c>
      <c r="N381" s="1" t="s">
        <v>2010</v>
      </c>
      <c r="O381" s="1" t="s">
        <v>36</v>
      </c>
      <c r="P381" s="1" t="s">
        <v>69</v>
      </c>
      <c r="Q381" s="6" t="s">
        <v>39</v>
      </c>
      <c r="R381" s="6" t="s">
        <v>679</v>
      </c>
    </row>
    <row r="382" spans="1:18" x14ac:dyDescent="0.25">
      <c r="A382" s="15">
        <v>381</v>
      </c>
      <c r="B382" s="6">
        <v>1263</v>
      </c>
      <c r="C382" s="1" t="s">
        <v>2011</v>
      </c>
      <c r="D382" s="31" t="s">
        <v>712</v>
      </c>
      <c r="E382" s="1" t="s">
        <v>17</v>
      </c>
      <c r="F382" s="30" t="s">
        <v>48</v>
      </c>
      <c r="G382" s="30"/>
      <c r="H382" s="1"/>
      <c r="I382" s="1"/>
      <c r="J382" s="1"/>
      <c r="K382" s="1" t="s">
        <v>2012</v>
      </c>
      <c r="L382" s="33" t="str">
        <f>HYPERLINK("http://dx.doi.org/10.3390/plants14172708","http://dx.doi.org/10.3390/plants14172708")</f>
        <v>http://dx.doi.org/10.3390/plants14172708</v>
      </c>
      <c r="M382" s="1" t="s">
        <v>2013</v>
      </c>
      <c r="N382" s="1" t="s">
        <v>2014</v>
      </c>
      <c r="O382" s="1" t="s">
        <v>36</v>
      </c>
      <c r="P382" s="1" t="s">
        <v>69</v>
      </c>
      <c r="Q382" s="6" t="s">
        <v>40</v>
      </c>
      <c r="R382" s="6" t="s">
        <v>1330</v>
      </c>
    </row>
    <row r="383" spans="1:18" x14ac:dyDescent="0.25">
      <c r="A383" s="15">
        <v>382</v>
      </c>
      <c r="B383" s="6">
        <v>1264</v>
      </c>
      <c r="C383" s="1" t="s">
        <v>2015</v>
      </c>
      <c r="D383" s="31" t="s">
        <v>712</v>
      </c>
      <c r="E383" s="1" t="s">
        <v>17</v>
      </c>
      <c r="F383" s="30" t="s">
        <v>20</v>
      </c>
      <c r="G383" s="30"/>
      <c r="H383" s="1"/>
      <c r="I383" s="1"/>
      <c r="J383" s="1"/>
      <c r="K383" s="1" t="s">
        <v>35</v>
      </c>
      <c r="L383" s="33" t="str">
        <f>HYPERLINK("http://dx.doi.org/10.1007/s11468-024-02707-5","http://dx.doi.org/10.1007/s11468-024-02707-5")</f>
        <v>http://dx.doi.org/10.1007/s11468-024-02707-5</v>
      </c>
      <c r="M383" s="1" t="s">
        <v>2016</v>
      </c>
      <c r="N383" s="1" t="s">
        <v>2017</v>
      </c>
      <c r="O383" s="1" t="s">
        <v>47</v>
      </c>
      <c r="P383" s="1" t="s">
        <v>2018</v>
      </c>
      <c r="Q383" s="6" t="s">
        <v>41</v>
      </c>
      <c r="R383" s="6" t="s">
        <v>2019</v>
      </c>
    </row>
    <row r="384" spans="1:18" x14ac:dyDescent="0.25">
      <c r="A384" s="15">
        <v>383</v>
      </c>
      <c r="B384" s="6">
        <v>1265</v>
      </c>
      <c r="C384" s="1" t="s">
        <v>2020</v>
      </c>
      <c r="D384" s="31" t="s">
        <v>712</v>
      </c>
      <c r="E384" s="1" t="s">
        <v>17</v>
      </c>
      <c r="F384" s="30" t="s">
        <v>61</v>
      </c>
      <c r="G384" s="30"/>
      <c r="H384" s="1"/>
      <c r="I384" s="1"/>
      <c r="J384" s="1"/>
      <c r="K384" s="1" t="s">
        <v>35</v>
      </c>
      <c r="L384" s="33" t="str">
        <f>HYPERLINK("http://dx.doi.org/10.1371/journal.pone.0330422","http://dx.doi.org/10.1371/journal.pone.0330422")</f>
        <v>http://dx.doi.org/10.1371/journal.pone.0330422</v>
      </c>
      <c r="M384" s="1" t="s">
        <v>2021</v>
      </c>
      <c r="N384" s="1" t="s">
        <v>2022</v>
      </c>
      <c r="O384" s="1" t="s">
        <v>36</v>
      </c>
      <c r="P384" s="1" t="s">
        <v>58</v>
      </c>
      <c r="Q384" s="6" t="s">
        <v>41</v>
      </c>
      <c r="R384" s="6" t="s">
        <v>70</v>
      </c>
    </row>
    <row r="385" spans="1:18" x14ac:dyDescent="0.25">
      <c r="A385" s="15">
        <v>384</v>
      </c>
      <c r="B385" s="6">
        <v>1266</v>
      </c>
      <c r="C385" s="1" t="s">
        <v>2023</v>
      </c>
      <c r="D385" s="31" t="s">
        <v>712</v>
      </c>
      <c r="E385" s="1" t="s">
        <v>17</v>
      </c>
      <c r="F385" s="30" t="s">
        <v>31</v>
      </c>
      <c r="G385" s="30"/>
      <c r="H385" s="1"/>
      <c r="I385" s="1"/>
      <c r="J385" s="1"/>
      <c r="K385" s="1" t="s">
        <v>2024</v>
      </c>
      <c r="L385" s="33" t="str">
        <f>HYPERLINK("http://dx.doi.org/10.1371/journal.pone.0319240","http://dx.doi.org/10.1371/journal.pone.0319240")</f>
        <v>http://dx.doi.org/10.1371/journal.pone.0319240</v>
      </c>
      <c r="M385" s="1" t="s">
        <v>2025</v>
      </c>
      <c r="N385" s="1" t="s">
        <v>2026</v>
      </c>
      <c r="O385" s="1" t="s">
        <v>35</v>
      </c>
      <c r="P385" s="1" t="s">
        <v>58</v>
      </c>
      <c r="Q385" s="6" t="s">
        <v>41</v>
      </c>
      <c r="R385" s="6" t="s">
        <v>70</v>
      </c>
    </row>
    <row r="386" spans="1:18" x14ac:dyDescent="0.25">
      <c r="A386" s="15">
        <v>385</v>
      </c>
      <c r="B386" s="6">
        <v>1267</v>
      </c>
      <c r="C386" s="1" t="s">
        <v>2027</v>
      </c>
      <c r="D386" s="31" t="s">
        <v>712</v>
      </c>
      <c r="E386" s="1" t="s">
        <v>17</v>
      </c>
      <c r="F386" s="30" t="s">
        <v>23</v>
      </c>
      <c r="G386" s="30"/>
      <c r="H386" s="1"/>
      <c r="I386" s="1"/>
      <c r="J386" s="1"/>
      <c r="K386" s="1" t="s">
        <v>2028</v>
      </c>
      <c r="L386" s="33" t="str">
        <f>HYPERLINK("http://dx.doi.org/10.3390/polym17172379","http://dx.doi.org/10.3390/polym17172379")</f>
        <v>http://dx.doi.org/10.3390/polym17172379</v>
      </c>
      <c r="M386" s="1" t="s">
        <v>2029</v>
      </c>
      <c r="N386" s="1" t="s">
        <v>2030</v>
      </c>
      <c r="O386" s="1" t="s">
        <v>36</v>
      </c>
      <c r="P386" s="1" t="s">
        <v>1063</v>
      </c>
      <c r="Q386" s="6" t="s">
        <v>40</v>
      </c>
      <c r="R386" s="6" t="s">
        <v>2031</v>
      </c>
    </row>
    <row r="387" spans="1:18" x14ac:dyDescent="0.25">
      <c r="A387" s="15">
        <v>386</v>
      </c>
      <c r="B387" s="6">
        <v>1268</v>
      </c>
      <c r="C387" s="1" t="s">
        <v>2032</v>
      </c>
      <c r="D387" s="31" t="s">
        <v>712</v>
      </c>
      <c r="E387" s="1" t="s">
        <v>17</v>
      </c>
      <c r="F387" s="30" t="s">
        <v>229</v>
      </c>
      <c r="G387" s="30"/>
      <c r="H387" s="1"/>
      <c r="I387" s="1"/>
      <c r="J387" s="1"/>
      <c r="K387" s="1" t="s">
        <v>2033</v>
      </c>
      <c r="L387" s="33" t="str">
        <f>HYPERLINK("http://dx.doi.org/10.1515/rose-2025-2018","http://dx.doi.org/10.1515/rose-2025-2018")</f>
        <v>http://dx.doi.org/10.1515/rose-2025-2018</v>
      </c>
      <c r="M387" s="1" t="s">
        <v>2034</v>
      </c>
      <c r="N387" s="1" t="s">
        <v>2035</v>
      </c>
      <c r="O387" s="1" t="s">
        <v>35</v>
      </c>
      <c r="P387" s="1" t="s">
        <v>582</v>
      </c>
      <c r="Q387" s="6" t="s">
        <v>37</v>
      </c>
      <c r="R387" s="6" t="s">
        <v>2036</v>
      </c>
    </row>
    <row r="388" spans="1:18" x14ac:dyDescent="0.25">
      <c r="A388" s="15">
        <v>387</v>
      </c>
      <c r="B388" s="6">
        <v>1269</v>
      </c>
      <c r="C388" s="1" t="s">
        <v>2037</v>
      </c>
      <c r="D388" s="31" t="s">
        <v>712</v>
      </c>
      <c r="E388" s="1" t="s">
        <v>17</v>
      </c>
      <c r="F388" s="30" t="s">
        <v>34</v>
      </c>
      <c r="G388" s="30"/>
      <c r="H388" s="1"/>
      <c r="I388" s="1"/>
      <c r="J388" s="1"/>
      <c r="K388" s="1" t="s">
        <v>35</v>
      </c>
      <c r="L388" s="33" t="str">
        <f>HYPERLINK("http://dx.doi.org/10.18257/raccefyn.3225","http://dx.doi.org/10.18257/raccefyn.3225")</f>
        <v>http://dx.doi.org/10.18257/raccefyn.3225</v>
      </c>
      <c r="M388" s="1" t="s">
        <v>2038</v>
      </c>
      <c r="N388" s="1" t="s">
        <v>2039</v>
      </c>
      <c r="O388" s="1" t="s">
        <v>36</v>
      </c>
      <c r="P388" s="1" t="s">
        <v>2040</v>
      </c>
      <c r="Q388" s="6" t="s">
        <v>39</v>
      </c>
      <c r="R388" s="6" t="s">
        <v>2041</v>
      </c>
    </row>
    <row r="389" spans="1:18" x14ac:dyDescent="0.25">
      <c r="A389" s="15">
        <v>388</v>
      </c>
      <c r="B389" s="6">
        <v>1270</v>
      </c>
      <c r="C389" s="1" t="s">
        <v>2042</v>
      </c>
      <c r="D389" s="31" t="s">
        <v>712</v>
      </c>
      <c r="E389" s="1" t="s">
        <v>17</v>
      </c>
      <c r="F389" s="30" t="s">
        <v>34</v>
      </c>
      <c r="G389" s="30"/>
      <c r="H389" s="1"/>
      <c r="I389" s="1"/>
      <c r="J389" s="1"/>
      <c r="K389" s="1" t="s">
        <v>2043</v>
      </c>
      <c r="L389" s="33" t="str">
        <f>HYPERLINK("http://dx.doi.org/10.1039/d5ra03970c","http://dx.doi.org/10.1039/d5ra03970c")</f>
        <v>http://dx.doi.org/10.1039/d5ra03970c</v>
      </c>
      <c r="M389" s="1" t="s">
        <v>2044</v>
      </c>
      <c r="N389" s="1" t="s">
        <v>2045</v>
      </c>
      <c r="O389" s="1" t="s">
        <v>36</v>
      </c>
      <c r="P389" s="1" t="s">
        <v>50</v>
      </c>
      <c r="Q389" s="6" t="s">
        <v>41</v>
      </c>
      <c r="R389" s="6" t="s">
        <v>681</v>
      </c>
    </row>
    <row r="390" spans="1:18" x14ac:dyDescent="0.25">
      <c r="A390" s="15">
        <v>389</v>
      </c>
      <c r="B390" s="6">
        <v>1271</v>
      </c>
      <c r="C390" s="1" t="s">
        <v>2046</v>
      </c>
      <c r="D390" s="31" t="s">
        <v>712</v>
      </c>
      <c r="E390" s="1" t="s">
        <v>17</v>
      </c>
      <c r="F390" s="30" t="s">
        <v>26</v>
      </c>
      <c r="G390" s="30"/>
      <c r="H390" s="1"/>
      <c r="I390" s="1"/>
      <c r="J390" s="1"/>
      <c r="K390" s="1" t="s">
        <v>2047</v>
      </c>
      <c r="L390" s="33" t="str">
        <f>HYPERLINK("http://dx.doi.org/10.1039/d4mr00072b","http://dx.doi.org/10.1039/d4mr00072b")</f>
        <v>http://dx.doi.org/10.1039/d4mr00072b</v>
      </c>
      <c r="M390" s="1" t="s">
        <v>2048</v>
      </c>
      <c r="N390" s="1" t="s">
        <v>2049</v>
      </c>
      <c r="O390" s="1" t="s">
        <v>36</v>
      </c>
      <c r="P390" s="1" t="s">
        <v>50</v>
      </c>
      <c r="Q390" s="6" t="s">
        <v>38</v>
      </c>
      <c r="R390" s="6"/>
    </row>
    <row r="391" spans="1:18" x14ac:dyDescent="0.25">
      <c r="A391" s="4">
        <v>390</v>
      </c>
      <c r="B391" s="4">
        <v>1272</v>
      </c>
      <c r="C391" s="5" t="s">
        <v>2050</v>
      </c>
      <c r="D391" s="22" t="s">
        <v>712</v>
      </c>
      <c r="E391" s="5" t="s">
        <v>57</v>
      </c>
      <c r="F391" s="16" t="s">
        <v>20</v>
      </c>
      <c r="G391" s="16"/>
      <c r="H391" s="16"/>
      <c r="I391" s="16"/>
      <c r="J391" s="5"/>
      <c r="K391" s="5" t="s">
        <v>2051</v>
      </c>
      <c r="L391" s="10" t="s">
        <v>2052</v>
      </c>
      <c r="M391" s="5" t="s">
        <v>2053</v>
      </c>
      <c r="N391" s="5"/>
      <c r="O391" s="5"/>
      <c r="P391" s="5"/>
      <c r="Q391" s="4" t="s">
        <v>38</v>
      </c>
      <c r="R391" s="5"/>
    </row>
    <row r="392" spans="1:18" s="7" customFormat="1" x14ac:dyDescent="0.25">
      <c r="A392" s="4">
        <v>391</v>
      </c>
      <c r="B392" s="4">
        <v>1273</v>
      </c>
      <c r="C392" s="5" t="s">
        <v>2054</v>
      </c>
      <c r="D392" s="22" t="s">
        <v>712</v>
      </c>
      <c r="E392" s="5" t="s">
        <v>57</v>
      </c>
      <c r="F392" s="16" t="s">
        <v>20</v>
      </c>
      <c r="G392" s="16"/>
      <c r="H392" s="16"/>
      <c r="I392" s="16"/>
      <c r="J392" s="5"/>
      <c r="K392" s="5" t="s">
        <v>2055</v>
      </c>
      <c r="L392" s="10" t="s">
        <v>2056</v>
      </c>
      <c r="M392" s="5" t="s">
        <v>2057</v>
      </c>
      <c r="N392" s="5"/>
      <c r="O392" s="5"/>
      <c r="P392" s="5"/>
      <c r="Q392" s="4" t="s">
        <v>38</v>
      </c>
      <c r="R392" s="5"/>
    </row>
    <row r="393" spans="1:18" x14ac:dyDescent="0.25">
      <c r="A393" s="4">
        <v>392</v>
      </c>
      <c r="B393" s="4">
        <v>1274</v>
      </c>
      <c r="C393" s="5" t="s">
        <v>2058</v>
      </c>
      <c r="D393" s="22" t="s">
        <v>712</v>
      </c>
      <c r="E393" s="5" t="s">
        <v>57</v>
      </c>
      <c r="F393" s="16" t="s">
        <v>20</v>
      </c>
      <c r="G393" s="16"/>
      <c r="H393" s="16"/>
      <c r="I393" s="16"/>
      <c r="J393" s="5"/>
      <c r="K393" s="5" t="s">
        <v>2059</v>
      </c>
      <c r="L393" s="10" t="s">
        <v>2060</v>
      </c>
      <c r="M393" s="5" t="s">
        <v>2061</v>
      </c>
      <c r="N393" s="5"/>
      <c r="O393" s="5"/>
      <c r="P393" s="5"/>
      <c r="Q393" s="4" t="s">
        <v>38</v>
      </c>
      <c r="R393" s="5"/>
    </row>
    <row r="394" spans="1:18" s="7" customFormat="1" x14ac:dyDescent="0.25">
      <c r="A394" s="4">
        <v>393</v>
      </c>
      <c r="B394" s="4">
        <v>1275</v>
      </c>
      <c r="C394" s="5" t="s">
        <v>2062</v>
      </c>
      <c r="D394" s="22" t="s">
        <v>712</v>
      </c>
      <c r="E394" s="5" t="s">
        <v>57</v>
      </c>
      <c r="F394" s="16" t="s">
        <v>20</v>
      </c>
      <c r="G394" s="16"/>
      <c r="H394" s="16"/>
      <c r="I394" s="16"/>
      <c r="J394" s="5"/>
      <c r="K394" s="5" t="s">
        <v>1904</v>
      </c>
      <c r="L394" s="10" t="s">
        <v>2063</v>
      </c>
      <c r="M394" s="5" t="s">
        <v>2064</v>
      </c>
      <c r="N394" s="5"/>
      <c r="O394" s="5"/>
      <c r="P394" s="5"/>
      <c r="Q394" s="4" t="s">
        <v>38</v>
      </c>
      <c r="R394" s="5"/>
    </row>
    <row r="395" spans="1:18" x14ac:dyDescent="0.25">
      <c r="A395" s="4">
        <v>394</v>
      </c>
      <c r="B395" s="4">
        <v>1276</v>
      </c>
      <c r="C395" s="5" t="s">
        <v>2065</v>
      </c>
      <c r="D395" s="4" t="s">
        <v>712</v>
      </c>
      <c r="E395" s="5" t="s">
        <v>18</v>
      </c>
      <c r="F395" s="16" t="s">
        <v>54</v>
      </c>
      <c r="G395" s="16"/>
      <c r="H395" s="16"/>
      <c r="I395" s="16"/>
      <c r="J395" s="5"/>
      <c r="K395" s="5" t="s">
        <v>2066</v>
      </c>
      <c r="L395" s="10" t="s">
        <v>2067</v>
      </c>
      <c r="M395" s="5" t="s">
        <v>2068</v>
      </c>
      <c r="N395" s="5"/>
      <c r="O395" s="5"/>
      <c r="P395" s="5" t="s">
        <v>898</v>
      </c>
      <c r="Q395" s="4" t="s">
        <v>41</v>
      </c>
      <c r="R395" s="5" t="s">
        <v>2069</v>
      </c>
    </row>
    <row r="396" spans="1:18" s="7" customFormat="1" x14ac:dyDescent="0.25">
      <c r="A396" s="15">
        <v>395</v>
      </c>
      <c r="B396" s="6">
        <v>1277</v>
      </c>
      <c r="C396" s="1" t="s">
        <v>2070</v>
      </c>
      <c r="D396" s="31" t="s">
        <v>712</v>
      </c>
      <c r="E396" s="1" t="s">
        <v>17</v>
      </c>
      <c r="F396" s="30" t="s">
        <v>26</v>
      </c>
      <c r="G396" s="30" t="s">
        <v>20</v>
      </c>
      <c r="H396" s="1"/>
      <c r="I396" s="1"/>
      <c r="J396" s="1"/>
      <c r="K396" s="1" t="s">
        <v>2071</v>
      </c>
      <c r="L396" s="33" t="str">
        <f>HYPERLINK("http://dx.doi.org/10.1039/d5sm00259a","http://dx.doi.org/10.1039/d5sm00259a")</f>
        <v>http://dx.doi.org/10.1039/d5sm00259a</v>
      </c>
      <c r="M396" s="1" t="s">
        <v>2072</v>
      </c>
      <c r="N396" s="1" t="s">
        <v>2073</v>
      </c>
      <c r="O396" s="1" t="s">
        <v>35</v>
      </c>
      <c r="P396" s="1" t="s">
        <v>2074</v>
      </c>
      <c r="Q396" s="6" t="s">
        <v>41</v>
      </c>
      <c r="R396" s="6" t="s">
        <v>2075</v>
      </c>
    </row>
    <row r="397" spans="1:18" x14ac:dyDescent="0.25">
      <c r="A397" s="15">
        <v>396</v>
      </c>
      <c r="B397" s="6">
        <v>1278</v>
      </c>
      <c r="C397" s="1" t="s">
        <v>2076</v>
      </c>
      <c r="D397" s="31" t="s">
        <v>712</v>
      </c>
      <c r="E397" s="1" t="s">
        <v>17</v>
      </c>
      <c r="F397" s="30" t="s">
        <v>32</v>
      </c>
      <c r="G397" s="30"/>
      <c r="H397" s="1"/>
      <c r="I397" s="1"/>
      <c r="J397" s="1"/>
      <c r="K397" s="1" t="s">
        <v>2077</v>
      </c>
      <c r="L397" s="33" t="str">
        <f>HYPERLINK("http://dx.doi.org/10.1177/15330338251333994","http://dx.doi.org/10.1177/15330338251333994")</f>
        <v>http://dx.doi.org/10.1177/15330338251333994</v>
      </c>
      <c r="M397" s="1" t="s">
        <v>2078</v>
      </c>
      <c r="N397" s="1" t="s">
        <v>2079</v>
      </c>
      <c r="O397" s="1" t="s">
        <v>36</v>
      </c>
      <c r="P397" s="1" t="s">
        <v>661</v>
      </c>
      <c r="Q397" s="6" t="s">
        <v>39</v>
      </c>
      <c r="R397" s="6" t="s">
        <v>685</v>
      </c>
    </row>
    <row r="398" spans="1:18" x14ac:dyDescent="0.25">
      <c r="A398" s="15">
        <v>397</v>
      </c>
      <c r="B398" s="6">
        <v>1279</v>
      </c>
      <c r="C398" s="1" t="s">
        <v>2080</v>
      </c>
      <c r="D398" s="31" t="s">
        <v>712</v>
      </c>
      <c r="E398" s="1" t="s">
        <v>17</v>
      </c>
      <c r="F398" s="30" t="s">
        <v>25</v>
      </c>
      <c r="G398" s="30"/>
      <c r="H398" s="1"/>
      <c r="I398" s="1"/>
      <c r="J398" s="1"/>
      <c r="K398" s="1" t="s">
        <v>2081</v>
      </c>
      <c r="L398" s="33" t="str">
        <f>HYPERLINK("http://dx.doi.org/10.1080/21688370.2024.2398875","http://dx.doi.org/10.1080/21688370.2024.2398875")</f>
        <v>http://dx.doi.org/10.1080/21688370.2024.2398875</v>
      </c>
      <c r="M398" s="1" t="s">
        <v>2082</v>
      </c>
      <c r="N398" s="1" t="s">
        <v>2083</v>
      </c>
      <c r="O398" s="1" t="s">
        <v>47</v>
      </c>
      <c r="P398" s="1" t="s">
        <v>97</v>
      </c>
      <c r="Q398" s="6" t="s">
        <v>39</v>
      </c>
      <c r="R398" s="6" t="s">
        <v>2084</v>
      </c>
    </row>
    <row r="399" spans="1:18" x14ac:dyDescent="0.25">
      <c r="A399" s="15">
        <v>398</v>
      </c>
      <c r="B399" s="6">
        <v>1280</v>
      </c>
      <c r="C399" s="1" t="s">
        <v>2085</v>
      </c>
      <c r="D399" s="31" t="s">
        <v>712</v>
      </c>
      <c r="E399" s="1" t="s">
        <v>17</v>
      </c>
      <c r="F399" s="30" t="s">
        <v>231</v>
      </c>
      <c r="G399" s="30" t="s">
        <v>29</v>
      </c>
      <c r="H399" s="1"/>
      <c r="I399" s="1"/>
      <c r="J399" s="1"/>
      <c r="K399" s="1" t="s">
        <v>2086</v>
      </c>
      <c r="L399" s="33" t="str">
        <f>HYPERLINK("http://dx.doi.org/10.1080/15376516.2025.2524749","http://dx.doi.org/10.1080/15376516.2025.2524749")</f>
        <v>http://dx.doi.org/10.1080/15376516.2025.2524749</v>
      </c>
      <c r="M399" s="1" t="s">
        <v>2087</v>
      </c>
      <c r="N399" s="1" t="s">
        <v>2088</v>
      </c>
      <c r="O399" s="1" t="s">
        <v>35</v>
      </c>
      <c r="P399" s="1" t="s">
        <v>103</v>
      </c>
      <c r="Q399" s="6" t="s">
        <v>39</v>
      </c>
      <c r="R399" s="6" t="s">
        <v>2089</v>
      </c>
    </row>
    <row r="400" spans="1:18" x14ac:dyDescent="0.25">
      <c r="A400" s="4">
        <v>399</v>
      </c>
      <c r="B400" s="4">
        <v>1281</v>
      </c>
      <c r="C400" s="5" t="s">
        <v>2090</v>
      </c>
      <c r="D400" s="22" t="s">
        <v>712</v>
      </c>
      <c r="E400" s="5" t="s">
        <v>17</v>
      </c>
      <c r="F400" s="16" t="s">
        <v>32</v>
      </c>
      <c r="G400" s="16"/>
      <c r="H400" s="16"/>
      <c r="I400" s="16"/>
      <c r="J400" s="5"/>
      <c r="K400" s="5" t="s">
        <v>2091</v>
      </c>
      <c r="L400" s="10" t="s">
        <v>2092</v>
      </c>
      <c r="M400" s="5" t="s">
        <v>2093</v>
      </c>
      <c r="N400" s="5"/>
      <c r="O400" s="5"/>
      <c r="P400" s="5"/>
      <c r="Q400" s="4" t="s">
        <v>38</v>
      </c>
      <c r="R400" s="5"/>
    </row>
    <row r="401" spans="1:18" x14ac:dyDescent="0.25">
      <c r="A401" s="15">
        <v>400</v>
      </c>
      <c r="B401" s="6">
        <v>1282</v>
      </c>
      <c r="C401" s="1" t="s">
        <v>2094</v>
      </c>
      <c r="D401" s="31" t="s">
        <v>712</v>
      </c>
      <c r="E401" s="1" t="s">
        <v>17</v>
      </c>
      <c r="F401" s="30" t="s">
        <v>82</v>
      </c>
      <c r="G401" s="30"/>
      <c r="H401" s="1"/>
      <c r="I401" s="1"/>
      <c r="J401" s="1"/>
      <c r="K401" s="1" t="s">
        <v>2095</v>
      </c>
      <c r="L401" s="33" t="str">
        <f>HYPERLINK("http://dx.doi.org/10.1177/15458547251365846","http://dx.doi.org/10.1177/15458547251365846")</f>
        <v>http://dx.doi.org/10.1177/15458547251365846</v>
      </c>
      <c r="M401" s="1" t="s">
        <v>2096</v>
      </c>
      <c r="N401" s="1" t="s">
        <v>2097</v>
      </c>
      <c r="O401" s="1" t="s">
        <v>35</v>
      </c>
      <c r="P401" s="1" t="s">
        <v>2098</v>
      </c>
      <c r="Q401" s="6" t="s">
        <v>41</v>
      </c>
      <c r="R401" s="6" t="s">
        <v>577</v>
      </c>
    </row>
    <row r="402" spans="1:18" x14ac:dyDescent="0.25">
      <c r="A402" s="11">
        <v>401</v>
      </c>
      <c r="B402" s="11"/>
      <c r="C402" s="12" t="s">
        <v>698</v>
      </c>
      <c r="D402" s="11" t="s">
        <v>44</v>
      </c>
      <c r="E402" s="12" t="s">
        <v>57</v>
      </c>
      <c r="F402" s="24" t="s">
        <v>228</v>
      </c>
      <c r="G402" s="12"/>
      <c r="H402" s="12"/>
      <c r="I402" s="12"/>
      <c r="J402" s="12"/>
      <c r="K402" s="12"/>
      <c r="L402" s="13" t="s">
        <v>363</v>
      </c>
      <c r="M402" s="12" t="s">
        <v>491</v>
      </c>
      <c r="N402" s="12"/>
      <c r="O402" s="12"/>
      <c r="P402" s="12"/>
      <c r="Q402" s="11" t="s">
        <v>38</v>
      </c>
      <c r="R402" s="12"/>
    </row>
    <row r="403" spans="1:18" x14ac:dyDescent="0.25">
      <c r="A403" s="11">
        <v>402</v>
      </c>
      <c r="B403" s="11"/>
      <c r="C403" s="12" t="s">
        <v>699</v>
      </c>
      <c r="D403" s="11" t="s">
        <v>44</v>
      </c>
      <c r="E403" s="12" t="s">
        <v>57</v>
      </c>
      <c r="F403" s="24" t="s">
        <v>228</v>
      </c>
      <c r="G403" s="12"/>
      <c r="H403" s="12"/>
      <c r="I403" s="12"/>
      <c r="J403" s="12"/>
      <c r="K403" s="12"/>
      <c r="L403" s="13" t="s">
        <v>363</v>
      </c>
      <c r="M403" s="12" t="s">
        <v>491</v>
      </c>
      <c r="N403" s="12"/>
      <c r="O403" s="12"/>
      <c r="P403" s="12"/>
      <c r="Q403" s="11" t="s">
        <v>38</v>
      </c>
      <c r="R403" s="12"/>
    </row>
    <row r="404" spans="1:18" s="7" customFormat="1" x14ac:dyDescent="0.25">
      <c r="A404" s="11">
        <v>403</v>
      </c>
      <c r="B404" s="11"/>
      <c r="C404" s="12" t="s">
        <v>700</v>
      </c>
      <c r="D404" s="11" t="s">
        <v>44</v>
      </c>
      <c r="E404" s="12" t="s">
        <v>57</v>
      </c>
      <c r="F404" s="24" t="s">
        <v>228</v>
      </c>
      <c r="G404" s="12"/>
      <c r="H404" s="12"/>
      <c r="I404" s="12"/>
      <c r="J404" s="12"/>
      <c r="K404" s="12"/>
      <c r="L404" s="13" t="s">
        <v>363</v>
      </c>
      <c r="M404" s="12" t="s">
        <v>491</v>
      </c>
      <c r="N404" s="12"/>
      <c r="O404" s="12"/>
      <c r="P404" s="12"/>
      <c r="Q404" s="11" t="s">
        <v>38</v>
      </c>
      <c r="R404" s="12"/>
    </row>
    <row r="405" spans="1:18" x14ac:dyDescent="0.25">
      <c r="A405" s="11">
        <v>404</v>
      </c>
      <c r="B405" s="11"/>
      <c r="C405" s="12" t="s">
        <v>701</v>
      </c>
      <c r="D405" s="11" t="s">
        <v>44</v>
      </c>
      <c r="E405" s="12" t="s">
        <v>60</v>
      </c>
      <c r="F405" s="17" t="s">
        <v>45</v>
      </c>
      <c r="G405" s="25"/>
      <c r="H405" s="12"/>
      <c r="I405" s="12"/>
      <c r="J405" s="12"/>
      <c r="K405" s="12"/>
      <c r="L405" s="13" t="s">
        <v>364</v>
      </c>
      <c r="M405" s="12"/>
      <c r="N405" s="12"/>
      <c r="O405" s="12"/>
      <c r="P405" s="12"/>
      <c r="Q405" s="11" t="s">
        <v>38</v>
      </c>
      <c r="R405" s="12"/>
    </row>
    <row r="406" spans="1:18" s="7" customFormat="1" x14ac:dyDescent="0.25">
      <c r="A406" s="11">
        <v>405</v>
      </c>
      <c r="B406" s="11"/>
      <c r="C406" s="12" t="s">
        <v>702</v>
      </c>
      <c r="D406" s="11" t="s">
        <v>44</v>
      </c>
      <c r="E406" s="12" t="s">
        <v>60</v>
      </c>
      <c r="F406" s="17" t="s">
        <v>21</v>
      </c>
      <c r="G406" s="25"/>
      <c r="H406" s="12"/>
      <c r="I406" s="12"/>
      <c r="J406" s="12"/>
      <c r="K406" s="12"/>
      <c r="L406" s="13" t="s">
        <v>365</v>
      </c>
      <c r="M406" s="12" t="s">
        <v>492</v>
      </c>
      <c r="N406" s="12"/>
      <c r="O406" s="12"/>
      <c r="P406" s="12"/>
      <c r="Q406" s="11" t="s">
        <v>38</v>
      </c>
      <c r="R406" s="12"/>
    </row>
    <row r="407" spans="1:18" s="7" customFormat="1" x14ac:dyDescent="0.25">
      <c r="A407" s="11">
        <v>406</v>
      </c>
      <c r="B407" s="11"/>
      <c r="C407" s="12" t="s">
        <v>703</v>
      </c>
      <c r="D407" s="11" t="s">
        <v>44</v>
      </c>
      <c r="E407" s="12" t="s">
        <v>57</v>
      </c>
      <c r="F407" s="17" t="s">
        <v>19</v>
      </c>
      <c r="G407" s="25"/>
      <c r="H407" s="12"/>
      <c r="I407" s="12"/>
      <c r="J407" s="12"/>
      <c r="K407" s="12"/>
      <c r="L407" s="13" t="s">
        <v>366</v>
      </c>
      <c r="M407" s="12" t="s">
        <v>493</v>
      </c>
      <c r="N407" s="12"/>
      <c r="O407" s="12"/>
      <c r="P407" s="12"/>
      <c r="Q407" s="11" t="s">
        <v>38</v>
      </c>
      <c r="R407" s="12"/>
    </row>
    <row r="408" spans="1:18" x14ac:dyDescent="0.25">
      <c r="A408" s="11">
        <v>407</v>
      </c>
      <c r="B408" s="11"/>
      <c r="C408" s="12" t="s">
        <v>704</v>
      </c>
      <c r="D408" s="11" t="s">
        <v>44</v>
      </c>
      <c r="E408" s="12" t="s">
        <v>57</v>
      </c>
      <c r="F408" s="17" t="s">
        <v>65</v>
      </c>
      <c r="G408" s="25"/>
      <c r="H408" s="12"/>
      <c r="I408" s="12"/>
      <c r="J408" s="12"/>
      <c r="K408" s="12" t="s">
        <v>317</v>
      </c>
      <c r="L408" s="13" t="s">
        <v>367</v>
      </c>
      <c r="M408" s="12" t="s">
        <v>494</v>
      </c>
      <c r="N408" s="12"/>
      <c r="O408" s="12"/>
      <c r="P408" s="12"/>
      <c r="Q408" s="11" t="s">
        <v>38</v>
      </c>
      <c r="R408" s="12"/>
    </row>
    <row r="409" spans="1:18" x14ac:dyDescent="0.25">
      <c r="A409" s="11">
        <v>408</v>
      </c>
      <c r="B409" s="11"/>
      <c r="C409" s="12" t="s">
        <v>705</v>
      </c>
      <c r="D409" s="11" t="s">
        <v>44</v>
      </c>
      <c r="E409" s="12" t="s">
        <v>57</v>
      </c>
      <c r="F409" s="17" t="s">
        <v>32</v>
      </c>
      <c r="G409" s="25"/>
      <c r="H409" s="12"/>
      <c r="I409" s="12"/>
      <c r="J409" s="12"/>
      <c r="K409" s="12" t="s">
        <v>318</v>
      </c>
      <c r="L409" s="13" t="s">
        <v>368</v>
      </c>
      <c r="M409" s="12" t="s">
        <v>495</v>
      </c>
      <c r="N409" s="12"/>
      <c r="O409" s="12"/>
      <c r="P409" s="12"/>
      <c r="Q409" s="11" t="s">
        <v>38</v>
      </c>
      <c r="R409" s="12"/>
    </row>
    <row r="410" spans="1:18" s="7" customFormat="1" x14ac:dyDescent="0.25">
      <c r="A410" s="11">
        <v>409</v>
      </c>
      <c r="B410" s="11"/>
      <c r="C410" s="12" t="s">
        <v>706</v>
      </c>
      <c r="D410" s="11" t="s">
        <v>44</v>
      </c>
      <c r="E410" s="12" t="s">
        <v>60</v>
      </c>
      <c r="F410" s="17" t="s">
        <v>48</v>
      </c>
      <c r="G410" s="25"/>
      <c r="H410" s="12"/>
      <c r="I410" s="12"/>
      <c r="J410" s="12"/>
      <c r="K410" s="12"/>
      <c r="L410" s="13" t="s">
        <v>369</v>
      </c>
      <c r="M410" s="12" t="s">
        <v>496</v>
      </c>
      <c r="N410" s="12"/>
      <c r="O410" s="12"/>
      <c r="P410" s="12"/>
      <c r="Q410" s="11" t="s">
        <v>38</v>
      </c>
      <c r="R410" s="12"/>
    </row>
    <row r="411" spans="1:18" x14ac:dyDescent="0.25">
      <c r="A411" s="11">
        <v>410</v>
      </c>
      <c r="B411" s="11"/>
      <c r="C411" s="12" t="s">
        <v>707</v>
      </c>
      <c r="D411" s="11" t="s">
        <v>44</v>
      </c>
      <c r="E411" s="12" t="s">
        <v>57</v>
      </c>
      <c r="F411" s="17" t="s">
        <v>22</v>
      </c>
      <c r="G411" s="25"/>
      <c r="H411" s="12"/>
      <c r="I411" s="12"/>
      <c r="J411" s="12"/>
      <c r="K411" s="12"/>
      <c r="L411" s="13" t="s">
        <v>370</v>
      </c>
      <c r="M411" s="12"/>
      <c r="N411" s="12"/>
      <c r="O411" s="12"/>
      <c r="P411" s="12"/>
      <c r="Q411" s="11" t="s">
        <v>38</v>
      </c>
      <c r="R411" s="12"/>
    </row>
    <row r="412" spans="1:18" s="7" customFormat="1" x14ac:dyDescent="0.25">
      <c r="A412" s="11">
        <v>411</v>
      </c>
      <c r="B412" s="11"/>
      <c r="C412" s="12" t="s">
        <v>708</v>
      </c>
      <c r="D412" s="11" t="s">
        <v>44</v>
      </c>
      <c r="E412" s="12" t="s">
        <v>57</v>
      </c>
      <c r="F412" s="17" t="s">
        <v>61</v>
      </c>
      <c r="G412" s="25"/>
      <c r="H412" s="12"/>
      <c r="I412" s="12"/>
      <c r="J412" s="12"/>
      <c r="K412" s="12"/>
      <c r="L412" s="13" t="s">
        <v>371</v>
      </c>
      <c r="M412" s="12" t="s">
        <v>104</v>
      </c>
      <c r="N412" s="12"/>
      <c r="O412" s="12"/>
      <c r="P412" s="12"/>
      <c r="Q412" s="11" t="s">
        <v>38</v>
      </c>
      <c r="R412" s="12"/>
    </row>
    <row r="413" spans="1:18" x14ac:dyDescent="0.25">
      <c r="A413" s="11">
        <v>412</v>
      </c>
      <c r="B413" s="11"/>
      <c r="C413" s="12" t="s">
        <v>709</v>
      </c>
      <c r="D413" s="11" t="s">
        <v>44</v>
      </c>
      <c r="E413" s="12" t="s">
        <v>57</v>
      </c>
      <c r="F413" s="17" t="s">
        <v>31</v>
      </c>
      <c r="G413" s="25"/>
      <c r="H413" s="12"/>
      <c r="I413" s="12"/>
      <c r="J413" s="12"/>
      <c r="K413" s="12" t="s">
        <v>83</v>
      </c>
      <c r="L413" s="13" t="s">
        <v>372</v>
      </c>
      <c r="M413" s="12"/>
      <c r="N413" s="12"/>
      <c r="O413" s="12"/>
      <c r="P413" s="12"/>
      <c r="Q413" s="11" t="s">
        <v>38</v>
      </c>
      <c r="R413" s="12"/>
    </row>
    <row r="414" spans="1:18" x14ac:dyDescent="0.25">
      <c r="A414" s="11">
        <v>413</v>
      </c>
      <c r="B414" s="11"/>
      <c r="C414" s="12" t="s">
        <v>710</v>
      </c>
      <c r="D414" s="11" t="s">
        <v>44</v>
      </c>
      <c r="E414" s="12" t="s">
        <v>57</v>
      </c>
      <c r="F414" s="17" t="s">
        <v>31</v>
      </c>
      <c r="G414" s="25"/>
      <c r="H414" s="12"/>
      <c r="I414" s="12"/>
      <c r="J414" s="12"/>
      <c r="K414" s="12" t="s">
        <v>83</v>
      </c>
      <c r="L414" s="13" t="s">
        <v>372</v>
      </c>
      <c r="M414" s="12"/>
      <c r="N414" s="12"/>
      <c r="O414" s="12"/>
      <c r="P414" s="12"/>
      <c r="Q414" s="11" t="s">
        <v>38</v>
      </c>
      <c r="R414" s="12"/>
    </row>
    <row r="415" spans="1:18" x14ac:dyDescent="0.25">
      <c r="A415" s="11">
        <v>414</v>
      </c>
      <c r="B415" s="11"/>
      <c r="C415" s="12" t="s">
        <v>2099</v>
      </c>
      <c r="D415" s="11" t="s">
        <v>44</v>
      </c>
      <c r="E415" s="12" t="s">
        <v>57</v>
      </c>
      <c r="F415" s="17" t="s">
        <v>21</v>
      </c>
      <c r="G415" s="12"/>
      <c r="H415" s="12"/>
      <c r="I415" s="12"/>
      <c r="J415" s="12"/>
      <c r="K415" s="12" t="s">
        <v>83</v>
      </c>
      <c r="L415" s="13" t="s">
        <v>2100</v>
      </c>
      <c r="M415" s="12" t="s">
        <v>2101</v>
      </c>
      <c r="N415" s="12"/>
      <c r="O415" s="12"/>
      <c r="P415" s="12"/>
      <c r="Q415" s="11" t="s">
        <v>38</v>
      </c>
      <c r="R415" s="12"/>
    </row>
    <row r="416" spans="1:18" x14ac:dyDescent="0.25">
      <c r="A416" s="11">
        <v>415</v>
      </c>
      <c r="B416" s="11"/>
      <c r="C416" s="12" t="s">
        <v>2102</v>
      </c>
      <c r="D416" s="11" t="s">
        <v>44</v>
      </c>
      <c r="E416" s="12" t="s">
        <v>57</v>
      </c>
      <c r="F416" s="17" t="s">
        <v>1424</v>
      </c>
      <c r="G416" s="12"/>
      <c r="H416" s="12"/>
      <c r="I416" s="12"/>
      <c r="J416" s="12"/>
      <c r="K416" s="12"/>
      <c r="L416" s="13" t="s">
        <v>2103</v>
      </c>
      <c r="M416" s="12"/>
      <c r="N416" s="12"/>
      <c r="O416" s="12"/>
      <c r="P416" s="12"/>
      <c r="Q416" s="11" t="s">
        <v>38</v>
      </c>
      <c r="R416" s="12"/>
    </row>
    <row r="417" spans="1:18" x14ac:dyDescent="0.25">
      <c r="A417" s="11">
        <v>416</v>
      </c>
      <c r="B417" s="11"/>
      <c r="C417" s="12" t="s">
        <v>2104</v>
      </c>
      <c r="D417" s="11" t="s">
        <v>44</v>
      </c>
      <c r="E417" s="12" t="s">
        <v>57</v>
      </c>
      <c r="F417" s="17" t="s">
        <v>1424</v>
      </c>
      <c r="G417" s="12"/>
      <c r="H417" s="12"/>
      <c r="I417" s="12"/>
      <c r="J417" s="12"/>
      <c r="K417" s="12"/>
      <c r="L417" s="13" t="s">
        <v>2105</v>
      </c>
      <c r="M417" s="12"/>
      <c r="N417" s="12"/>
      <c r="O417" s="12"/>
      <c r="P417" s="12"/>
      <c r="Q417" s="11" t="s">
        <v>38</v>
      </c>
      <c r="R417" s="12"/>
    </row>
    <row r="418" spans="1:18" x14ac:dyDescent="0.25">
      <c r="A418" s="11">
        <v>417</v>
      </c>
      <c r="B418" s="11"/>
      <c r="C418" s="12" t="s">
        <v>2106</v>
      </c>
      <c r="D418" s="11" t="s">
        <v>44</v>
      </c>
      <c r="E418" s="12" t="s">
        <v>60</v>
      </c>
      <c r="F418" s="17" t="s">
        <v>228</v>
      </c>
      <c r="G418" s="12"/>
      <c r="H418" s="12"/>
      <c r="I418" s="12"/>
      <c r="J418" s="12"/>
      <c r="K418" s="12"/>
      <c r="L418" s="13" t="s">
        <v>2107</v>
      </c>
      <c r="M418" s="12"/>
      <c r="N418" s="12"/>
      <c r="O418" s="12"/>
      <c r="P418" s="12"/>
      <c r="Q418" s="11" t="s">
        <v>38</v>
      </c>
      <c r="R418" s="12"/>
    </row>
    <row r="419" spans="1:18" x14ac:dyDescent="0.25">
      <c r="A419" s="11">
        <v>418</v>
      </c>
      <c r="B419" s="11"/>
      <c r="C419" s="12" t="s">
        <v>2108</v>
      </c>
      <c r="D419" s="11" t="s">
        <v>44</v>
      </c>
      <c r="E419" s="12" t="s">
        <v>1778</v>
      </c>
      <c r="F419" s="17" t="s">
        <v>23</v>
      </c>
      <c r="G419" s="12"/>
      <c r="H419" s="12"/>
      <c r="I419" s="12"/>
      <c r="J419" s="12"/>
      <c r="K419" s="12"/>
      <c r="L419" s="13" t="s">
        <v>2109</v>
      </c>
      <c r="M419" s="12"/>
      <c r="N419" s="12"/>
      <c r="O419" s="12"/>
      <c r="P419" s="12"/>
      <c r="Q419" s="11" t="s">
        <v>38</v>
      </c>
      <c r="R419" s="12"/>
    </row>
    <row r="420" spans="1:18" x14ac:dyDescent="0.25">
      <c r="A420" s="11">
        <v>419</v>
      </c>
      <c r="B420" s="11"/>
      <c r="C420" s="12" t="s">
        <v>2167</v>
      </c>
      <c r="D420" s="11" t="s">
        <v>44</v>
      </c>
      <c r="E420" s="12" t="s">
        <v>57</v>
      </c>
      <c r="F420" s="17" t="s">
        <v>1410</v>
      </c>
      <c r="G420" s="12"/>
      <c r="H420" s="12"/>
      <c r="I420" s="12"/>
      <c r="J420" s="12"/>
      <c r="K420" s="12" t="s">
        <v>2168</v>
      </c>
      <c r="L420" s="13" t="s">
        <v>2169</v>
      </c>
      <c r="M420" s="12"/>
      <c r="N420" s="12"/>
      <c r="O420" s="12"/>
      <c r="P420" s="12"/>
      <c r="Q420" s="11" t="s">
        <v>38</v>
      </c>
      <c r="R420" s="12"/>
    </row>
    <row r="421" spans="1:18" x14ac:dyDescent="0.25">
      <c r="A421" s="11">
        <v>420</v>
      </c>
      <c r="B421" s="29"/>
      <c r="C421" s="12" t="s">
        <v>2110</v>
      </c>
      <c r="D421" s="11" t="s">
        <v>44</v>
      </c>
      <c r="E421" s="12" t="s">
        <v>60</v>
      </c>
      <c r="F421" s="17" t="s">
        <v>931</v>
      </c>
      <c r="G421" s="12"/>
      <c r="H421" s="12"/>
      <c r="I421" s="12"/>
      <c r="J421" s="12"/>
      <c r="K421" s="12"/>
      <c r="L421" s="13" t="s">
        <v>2111</v>
      </c>
      <c r="M421" s="12"/>
      <c r="N421" s="12"/>
      <c r="O421" s="12"/>
      <c r="P421" s="12"/>
      <c r="Q421" s="11" t="s">
        <v>38</v>
      </c>
      <c r="R421" s="29"/>
    </row>
    <row r="422" spans="1:18" x14ac:dyDescent="0.25">
      <c r="A422" s="11">
        <v>421</v>
      </c>
      <c r="B422" s="29"/>
      <c r="C422" s="12" t="s">
        <v>2112</v>
      </c>
      <c r="D422" s="11" t="s">
        <v>44</v>
      </c>
      <c r="E422" s="12" t="s">
        <v>1778</v>
      </c>
      <c r="F422" s="17" t="s">
        <v>19</v>
      </c>
      <c r="G422" s="17"/>
      <c r="H422" s="17"/>
      <c r="I422" s="17"/>
      <c r="J422" s="12"/>
      <c r="K422" s="12"/>
      <c r="L422" s="13" t="s">
        <v>2113</v>
      </c>
      <c r="M422" s="12" t="s">
        <v>2114</v>
      </c>
      <c r="N422" s="12"/>
      <c r="O422" s="12"/>
      <c r="P422" s="12"/>
      <c r="Q422" s="11" t="s">
        <v>38</v>
      </c>
      <c r="R422" s="11"/>
    </row>
    <row r="423" spans="1:18" x14ac:dyDescent="0.25">
      <c r="A423" s="11">
        <v>422</v>
      </c>
      <c r="B423" s="29"/>
      <c r="C423" s="12" t="s">
        <v>2115</v>
      </c>
      <c r="D423" s="11" t="s">
        <v>44</v>
      </c>
      <c r="E423" s="12" t="s">
        <v>1778</v>
      </c>
      <c r="F423" s="17" t="s">
        <v>19</v>
      </c>
      <c r="G423" s="12"/>
      <c r="H423" s="12"/>
      <c r="I423" s="12"/>
      <c r="J423" s="12"/>
      <c r="K423" s="12"/>
      <c r="L423" s="13" t="s">
        <v>2116</v>
      </c>
      <c r="M423" s="12" t="s">
        <v>2117</v>
      </c>
      <c r="N423" s="12"/>
      <c r="O423" s="12"/>
      <c r="P423" s="12"/>
      <c r="Q423" s="11" t="s">
        <v>38</v>
      </c>
      <c r="R423" s="12"/>
    </row>
    <row r="424" spans="1:18" x14ac:dyDescent="0.25">
      <c r="A424" s="11">
        <v>423</v>
      </c>
      <c r="B424" s="29"/>
      <c r="C424" s="12" t="s">
        <v>2118</v>
      </c>
      <c r="D424" s="11" t="s">
        <v>44</v>
      </c>
      <c r="E424" s="12" t="s">
        <v>1778</v>
      </c>
      <c r="F424" s="17" t="s">
        <v>19</v>
      </c>
      <c r="G424" s="12"/>
      <c r="H424" s="12"/>
      <c r="I424" s="12"/>
      <c r="J424" s="12"/>
      <c r="K424" s="12"/>
      <c r="L424" s="13" t="s">
        <v>2119</v>
      </c>
      <c r="M424" s="12" t="s">
        <v>2120</v>
      </c>
      <c r="N424" s="12"/>
      <c r="O424" s="12"/>
      <c r="P424" s="12"/>
      <c r="Q424" s="11" t="s">
        <v>38</v>
      </c>
      <c r="R424" s="12"/>
    </row>
    <row r="425" spans="1:18" x14ac:dyDescent="0.25">
      <c r="A425" s="11">
        <v>424</v>
      </c>
      <c r="B425" s="29"/>
      <c r="C425" s="12" t="s">
        <v>2121</v>
      </c>
      <c r="D425" s="11" t="s">
        <v>44</v>
      </c>
      <c r="E425" s="12" t="s">
        <v>1778</v>
      </c>
      <c r="F425" s="17" t="s">
        <v>19</v>
      </c>
      <c r="G425" s="12"/>
      <c r="H425" s="12"/>
      <c r="I425" s="12"/>
      <c r="J425" s="12"/>
      <c r="K425" s="12"/>
      <c r="L425" s="13" t="s">
        <v>2122</v>
      </c>
      <c r="M425" s="12" t="s">
        <v>2123</v>
      </c>
      <c r="N425" s="12"/>
      <c r="O425" s="12"/>
      <c r="P425" s="12"/>
      <c r="Q425" s="11" t="s">
        <v>38</v>
      </c>
      <c r="R425" s="12"/>
    </row>
    <row r="426" spans="1:18" x14ac:dyDescent="0.25">
      <c r="A426" s="11">
        <v>425</v>
      </c>
      <c r="B426" s="29"/>
      <c r="C426" s="12" t="s">
        <v>2124</v>
      </c>
      <c r="D426" s="11" t="s">
        <v>44</v>
      </c>
      <c r="E426" s="12" t="s">
        <v>2125</v>
      </c>
      <c r="F426" s="17" t="s">
        <v>19</v>
      </c>
      <c r="G426" s="12"/>
      <c r="H426" s="12"/>
      <c r="I426" s="12"/>
      <c r="J426" s="12"/>
      <c r="K426" s="12"/>
      <c r="L426" s="13" t="s">
        <v>2126</v>
      </c>
      <c r="M426" s="12" t="s">
        <v>2127</v>
      </c>
      <c r="N426" s="12"/>
      <c r="O426" s="12"/>
      <c r="P426" s="12"/>
      <c r="Q426" s="11" t="s">
        <v>38</v>
      </c>
      <c r="R426" s="12"/>
    </row>
    <row r="427" spans="1:18" x14ac:dyDescent="0.25">
      <c r="A427" s="11">
        <v>426</v>
      </c>
      <c r="B427" s="29"/>
      <c r="C427" s="12" t="s">
        <v>2128</v>
      </c>
      <c r="D427" s="11" t="s">
        <v>44</v>
      </c>
      <c r="E427" s="12" t="s">
        <v>2125</v>
      </c>
      <c r="F427" s="17" t="s">
        <v>19</v>
      </c>
      <c r="G427" s="12"/>
      <c r="H427" s="12"/>
      <c r="I427" s="12"/>
      <c r="J427" s="12"/>
      <c r="K427" s="12"/>
      <c r="L427" s="13" t="s">
        <v>2129</v>
      </c>
      <c r="M427" s="12" t="s">
        <v>2130</v>
      </c>
      <c r="N427" s="12"/>
      <c r="O427" s="12"/>
      <c r="P427" s="12"/>
      <c r="Q427" s="11" t="s">
        <v>38</v>
      </c>
      <c r="R427" s="12"/>
    </row>
    <row r="428" spans="1:18" x14ac:dyDescent="0.25">
      <c r="A428" s="11">
        <v>427</v>
      </c>
      <c r="B428" s="29"/>
      <c r="C428" s="12" t="s">
        <v>2131</v>
      </c>
      <c r="D428" s="11" t="s">
        <v>44</v>
      </c>
      <c r="E428" s="12" t="s">
        <v>57</v>
      </c>
      <c r="F428" s="17" t="s">
        <v>31</v>
      </c>
      <c r="G428" s="12"/>
      <c r="H428" s="12"/>
      <c r="I428" s="12"/>
      <c r="J428" s="12"/>
      <c r="K428" s="12" t="s">
        <v>2132</v>
      </c>
      <c r="L428" s="13" t="s">
        <v>2133</v>
      </c>
      <c r="M428" s="12" t="s">
        <v>2134</v>
      </c>
      <c r="N428" s="12"/>
      <c r="O428" s="12"/>
      <c r="P428" s="12"/>
      <c r="Q428" s="11" t="s">
        <v>38</v>
      </c>
      <c r="R428" s="12"/>
    </row>
    <row r="429" spans="1:18" x14ac:dyDescent="0.25">
      <c r="A429" s="11">
        <v>428</v>
      </c>
      <c r="B429" s="29"/>
      <c r="C429" s="12" t="s">
        <v>2135</v>
      </c>
      <c r="D429" s="11" t="s">
        <v>44</v>
      </c>
      <c r="E429" s="12" t="s">
        <v>57</v>
      </c>
      <c r="F429" s="17" t="s">
        <v>31</v>
      </c>
      <c r="G429" s="12"/>
      <c r="H429" s="12"/>
      <c r="I429" s="12"/>
      <c r="J429" s="12"/>
      <c r="K429" s="12" t="s">
        <v>2132</v>
      </c>
      <c r="L429" s="13" t="s">
        <v>2136</v>
      </c>
      <c r="M429" s="12" t="s">
        <v>2137</v>
      </c>
      <c r="N429" s="12"/>
      <c r="O429" s="12"/>
      <c r="P429" s="12"/>
      <c r="Q429" s="11" t="s">
        <v>38</v>
      </c>
      <c r="R429" s="12"/>
    </row>
    <row r="430" spans="1:18" x14ac:dyDescent="0.25">
      <c r="A430" s="11">
        <v>429</v>
      </c>
      <c r="B430" s="29"/>
      <c r="C430" s="12" t="s">
        <v>2138</v>
      </c>
      <c r="D430" s="11" t="s">
        <v>44</v>
      </c>
      <c r="E430" s="12" t="s">
        <v>57</v>
      </c>
      <c r="F430" s="17" t="s">
        <v>31</v>
      </c>
      <c r="G430" s="12"/>
      <c r="H430" s="12"/>
      <c r="I430" s="12"/>
      <c r="J430" s="12"/>
      <c r="K430" s="12" t="s">
        <v>2132</v>
      </c>
      <c r="L430" s="13" t="s">
        <v>2139</v>
      </c>
      <c r="M430" s="12" t="s">
        <v>2140</v>
      </c>
      <c r="N430" s="12"/>
      <c r="O430" s="12"/>
      <c r="P430" s="12"/>
      <c r="Q430" s="11" t="s">
        <v>38</v>
      </c>
      <c r="R430" s="12"/>
    </row>
    <row r="431" spans="1:18" x14ac:dyDescent="0.25">
      <c r="A431" s="11">
        <v>430</v>
      </c>
      <c r="B431" s="29"/>
      <c r="C431" s="12" t="s">
        <v>2141</v>
      </c>
      <c r="D431" s="11" t="s">
        <v>44</v>
      </c>
      <c r="E431" s="12" t="s">
        <v>57</v>
      </c>
      <c r="F431" s="17" t="s">
        <v>31</v>
      </c>
      <c r="G431" s="12"/>
      <c r="H431" s="12"/>
      <c r="I431" s="12"/>
      <c r="J431" s="12"/>
      <c r="K431" s="12"/>
      <c r="L431" s="13" t="s">
        <v>2142</v>
      </c>
      <c r="M431" s="12" t="s">
        <v>2143</v>
      </c>
      <c r="N431" s="12"/>
      <c r="O431" s="12"/>
      <c r="P431" s="12"/>
      <c r="Q431" s="11" t="s">
        <v>38</v>
      </c>
      <c r="R431" s="12"/>
    </row>
    <row r="432" spans="1:18" x14ac:dyDescent="0.25">
      <c r="A432" s="11">
        <v>431</v>
      </c>
      <c r="B432" s="29"/>
      <c r="C432" s="12" t="s">
        <v>2144</v>
      </c>
      <c r="D432" s="11" t="s">
        <v>44</v>
      </c>
      <c r="E432" s="12" t="s">
        <v>57</v>
      </c>
      <c r="F432" s="17" t="s">
        <v>31</v>
      </c>
      <c r="G432" s="12"/>
      <c r="H432" s="12"/>
      <c r="I432" s="12"/>
      <c r="J432" s="12"/>
      <c r="K432" s="12"/>
      <c r="L432" s="13" t="s">
        <v>2145</v>
      </c>
      <c r="M432" s="12" t="s">
        <v>2146</v>
      </c>
      <c r="N432" s="12"/>
      <c r="O432" s="12"/>
      <c r="P432" s="12"/>
      <c r="Q432" s="11" t="s">
        <v>38</v>
      </c>
      <c r="R432" s="12"/>
    </row>
    <row r="433" spans="1:18" x14ac:dyDescent="0.25">
      <c r="A433" s="11">
        <v>432</v>
      </c>
      <c r="B433" s="29"/>
      <c r="C433" s="12" t="s">
        <v>2147</v>
      </c>
      <c r="D433" s="11" t="s">
        <v>44</v>
      </c>
      <c r="E433" s="12" t="s">
        <v>57</v>
      </c>
      <c r="F433" s="17" t="s">
        <v>21</v>
      </c>
      <c r="G433" s="12"/>
      <c r="H433" s="12"/>
      <c r="I433" s="12"/>
      <c r="J433" s="12"/>
      <c r="K433" s="12" t="s">
        <v>2148</v>
      </c>
      <c r="L433" s="13" t="s">
        <v>2149</v>
      </c>
      <c r="M433" s="12" t="s">
        <v>2150</v>
      </c>
      <c r="N433" s="12"/>
      <c r="O433" s="12"/>
      <c r="P433" s="12"/>
      <c r="Q433" s="11" t="s">
        <v>38</v>
      </c>
      <c r="R433" s="12"/>
    </row>
    <row r="434" spans="1:18" x14ac:dyDescent="0.25">
      <c r="A434" s="11">
        <v>433</v>
      </c>
      <c r="B434" s="29"/>
      <c r="C434" s="12" t="s">
        <v>2151</v>
      </c>
      <c r="D434" s="11" t="s">
        <v>44</v>
      </c>
      <c r="E434" s="12" t="s">
        <v>57</v>
      </c>
      <c r="F434" s="17" t="s">
        <v>31</v>
      </c>
      <c r="G434" s="12"/>
      <c r="H434" s="12"/>
      <c r="I434" s="12"/>
      <c r="J434" s="12"/>
      <c r="K434" s="12" t="s">
        <v>2152</v>
      </c>
      <c r="L434" s="13" t="s">
        <v>2153</v>
      </c>
      <c r="M434" s="12" t="s">
        <v>2154</v>
      </c>
      <c r="N434" s="12"/>
      <c r="O434" s="12"/>
      <c r="P434" s="12"/>
      <c r="Q434" s="11" t="s">
        <v>38</v>
      </c>
      <c r="R434" s="12"/>
    </row>
    <row r="435" spans="1:18" x14ac:dyDescent="0.25">
      <c r="A435" s="11">
        <v>434</v>
      </c>
      <c r="B435" s="29"/>
      <c r="C435" s="12" t="s">
        <v>2155</v>
      </c>
      <c r="D435" s="11" t="s">
        <v>44</v>
      </c>
      <c r="E435" s="12" t="s">
        <v>57</v>
      </c>
      <c r="F435" s="17" t="s">
        <v>32</v>
      </c>
      <c r="G435" s="12"/>
      <c r="H435" s="12"/>
      <c r="I435" s="12"/>
      <c r="J435" s="12"/>
      <c r="K435" s="12"/>
      <c r="L435" s="13" t="s">
        <v>2156</v>
      </c>
      <c r="M435" s="12" t="s">
        <v>2157</v>
      </c>
      <c r="N435" s="12"/>
      <c r="O435" s="12"/>
      <c r="P435" s="12"/>
      <c r="Q435" s="11" t="s">
        <v>38</v>
      </c>
      <c r="R435" s="12"/>
    </row>
    <row r="436" spans="1:18" x14ac:dyDescent="0.25">
      <c r="A436" s="11">
        <v>435</v>
      </c>
      <c r="B436" s="29"/>
      <c r="C436" s="12" t="s">
        <v>2158</v>
      </c>
      <c r="D436" s="11" t="s">
        <v>44</v>
      </c>
      <c r="E436" s="12" t="s">
        <v>1778</v>
      </c>
      <c r="F436" s="17" t="s">
        <v>23</v>
      </c>
      <c r="G436" s="12"/>
      <c r="H436" s="12"/>
      <c r="I436" s="12"/>
      <c r="J436" s="12"/>
      <c r="K436" s="12"/>
      <c r="L436" s="13" t="s">
        <v>2159</v>
      </c>
      <c r="M436" s="12"/>
      <c r="N436" s="12"/>
      <c r="O436" s="12"/>
      <c r="P436" s="12"/>
      <c r="Q436" s="11" t="s">
        <v>38</v>
      </c>
      <c r="R436" s="12"/>
    </row>
    <row r="437" spans="1:18" x14ac:dyDescent="0.25">
      <c r="A437" s="11">
        <v>436</v>
      </c>
      <c r="B437" s="29"/>
      <c r="C437" s="12" t="s">
        <v>2160</v>
      </c>
      <c r="D437" s="11" t="s">
        <v>44</v>
      </c>
      <c r="E437" s="12" t="s">
        <v>1778</v>
      </c>
      <c r="F437" s="17" t="s">
        <v>23</v>
      </c>
      <c r="G437" s="12"/>
      <c r="H437" s="12"/>
      <c r="I437" s="12"/>
      <c r="J437" s="12"/>
      <c r="K437" s="12"/>
      <c r="L437" s="13" t="s">
        <v>2159</v>
      </c>
      <c r="M437" s="12"/>
      <c r="N437" s="12"/>
      <c r="O437" s="12"/>
      <c r="P437" s="12"/>
      <c r="Q437" s="11" t="s">
        <v>38</v>
      </c>
      <c r="R437" s="12"/>
    </row>
    <row r="438" spans="1:18" x14ac:dyDescent="0.25">
      <c r="A438" s="11">
        <v>437</v>
      </c>
      <c r="B438" s="29"/>
      <c r="C438" s="12" t="s">
        <v>2161</v>
      </c>
      <c r="D438" s="11" t="s">
        <v>44</v>
      </c>
      <c r="E438" s="12" t="s">
        <v>1778</v>
      </c>
      <c r="F438" s="17" t="s">
        <v>23</v>
      </c>
      <c r="G438" s="12"/>
      <c r="H438" s="12"/>
      <c r="I438" s="12"/>
      <c r="J438" s="12"/>
      <c r="K438" s="12"/>
      <c r="L438" s="13" t="s">
        <v>2159</v>
      </c>
      <c r="M438" s="12"/>
      <c r="N438" s="12"/>
      <c r="O438" s="12"/>
      <c r="P438" s="12"/>
      <c r="Q438" s="11" t="s">
        <v>38</v>
      </c>
      <c r="R438" s="12"/>
    </row>
    <row r="439" spans="1:18" x14ac:dyDescent="0.25">
      <c r="A439" s="11">
        <v>438</v>
      </c>
      <c r="B439" s="29"/>
      <c r="C439" s="12" t="s">
        <v>2162</v>
      </c>
      <c r="D439" s="11" t="s">
        <v>44</v>
      </c>
      <c r="E439" s="12" t="s">
        <v>1778</v>
      </c>
      <c r="F439" s="17" t="s">
        <v>23</v>
      </c>
      <c r="G439" s="12"/>
      <c r="H439" s="12"/>
      <c r="I439" s="12"/>
      <c r="J439" s="12"/>
      <c r="K439" s="12"/>
      <c r="L439" s="13" t="s">
        <v>2159</v>
      </c>
      <c r="M439" s="12"/>
      <c r="N439" s="12"/>
      <c r="O439" s="12"/>
      <c r="P439" s="12"/>
      <c r="Q439" s="11" t="s">
        <v>38</v>
      </c>
      <c r="R439" s="12"/>
    </row>
    <row r="440" spans="1:18" x14ac:dyDescent="0.25">
      <c r="A440" s="11">
        <v>439</v>
      </c>
      <c r="B440" s="29"/>
      <c r="C440" s="12" t="s">
        <v>2163</v>
      </c>
      <c r="D440" s="11" t="s">
        <v>44</v>
      </c>
      <c r="E440" s="12" t="s">
        <v>1778</v>
      </c>
      <c r="F440" s="17" t="s">
        <v>23</v>
      </c>
      <c r="G440" s="12"/>
      <c r="H440" s="12"/>
      <c r="I440" s="12"/>
      <c r="J440" s="12"/>
      <c r="K440" s="12"/>
      <c r="L440" s="13" t="s">
        <v>2159</v>
      </c>
      <c r="M440" s="12"/>
      <c r="N440" s="12"/>
      <c r="O440" s="12"/>
      <c r="P440" s="12"/>
      <c r="Q440" s="11" t="s">
        <v>38</v>
      </c>
      <c r="R440" s="12"/>
    </row>
    <row r="441" spans="1:18" x14ac:dyDescent="0.25">
      <c r="A441" s="11">
        <v>440</v>
      </c>
      <c r="B441" s="29"/>
      <c r="C441" s="12" t="s">
        <v>2164</v>
      </c>
      <c r="D441" s="11" t="s">
        <v>44</v>
      </c>
      <c r="E441" s="12" t="s">
        <v>60</v>
      </c>
      <c r="F441" s="17" t="s">
        <v>21</v>
      </c>
      <c r="G441" s="12"/>
      <c r="H441" s="12"/>
      <c r="I441" s="12"/>
      <c r="J441" s="12"/>
      <c r="K441" s="12"/>
      <c r="L441" s="13" t="s">
        <v>2165</v>
      </c>
      <c r="M441" s="12" t="s">
        <v>2166</v>
      </c>
      <c r="N441" s="12"/>
      <c r="O441" s="12"/>
      <c r="P441" s="12"/>
      <c r="Q441" s="11" t="s">
        <v>38</v>
      </c>
      <c r="R441" s="12"/>
    </row>
    <row r="443" spans="1:18" x14ac:dyDescent="0.25">
      <c r="A443" s="35" t="s">
        <v>2177</v>
      </c>
      <c r="B443" s="35"/>
      <c r="C443" s="35"/>
      <c r="D443" s="35"/>
      <c r="E443" s="35"/>
    </row>
  </sheetData>
  <mergeCells count="1">
    <mergeCell ref="A443:E443"/>
  </mergeCells>
  <hyperlinks>
    <hyperlink ref="L9" r:id="rId1" xr:uid="{13AE5440-F37A-4EA0-827F-EBB215CA0DFB}"/>
    <hyperlink ref="L402" r:id="rId2" xr:uid="{FEACC425-8D7F-40CF-9AB1-1945FDA2968C}"/>
    <hyperlink ref="L403" r:id="rId3" xr:uid="{248FB7CB-E99F-4415-8DAC-100F9D8D317E}"/>
    <hyperlink ref="L404" r:id="rId4" xr:uid="{9FA7E50F-A8A7-4DDF-B712-9E7EAC9256CE}"/>
    <hyperlink ref="L405" r:id="rId5" xr:uid="{FC70B22B-19F4-487C-8B7F-1AB8D31D6039}"/>
    <hyperlink ref="L406" r:id="rId6" xr:uid="{E3BB3F0A-3E28-4370-ADAA-9C5AE0FA2C92}"/>
    <hyperlink ref="L407" r:id="rId7" xr:uid="{7D0684FB-264D-41E5-928C-6ACF7B48FEA7}"/>
    <hyperlink ref="L408" r:id="rId8" xr:uid="{9DF09C1A-5EBD-4876-AC3F-B94EC32DB688}"/>
    <hyperlink ref="L409" r:id="rId9" xr:uid="{4D60CEC7-F0CB-4A2E-A2BB-29566680FAA7}"/>
    <hyperlink ref="L410" r:id="rId10" xr:uid="{BE47CA70-B68B-4268-A9EA-569EE893AB58}"/>
    <hyperlink ref="L411" r:id="rId11" xr:uid="{9F1B695D-C7BB-46AC-8F24-68512C2982A0}"/>
    <hyperlink ref="L412" r:id="rId12" xr:uid="{05BD5094-6867-4FF3-8859-EA317F84A773}"/>
    <hyperlink ref="L413" r:id="rId13" xr:uid="{F0B4BDA8-7973-4537-8CF2-68D20E639782}"/>
    <hyperlink ref="L414" r:id="rId14" xr:uid="{8F359123-0F78-4117-805D-8DF31C6C1806}"/>
    <hyperlink ref="L2" r:id="rId15" xr:uid="{A9E526BA-6BB0-441D-9A4E-BD4E6A90DE6E}"/>
    <hyperlink ref="L4" r:id="rId16" xr:uid="{57636829-FBAE-4E38-8B59-1CFC8243D360}"/>
    <hyperlink ref="L7" r:id="rId17" xr:uid="{9F1A16FF-B3CA-4925-9DFE-C775C08F33CA}"/>
    <hyperlink ref="L8" r:id="rId18" xr:uid="{1D0446D5-264B-42C9-8395-0281D7EE0BDF}"/>
    <hyperlink ref="L14" r:id="rId19" xr:uid="{CB32FB48-F8B9-480F-9761-2026FEE12C90}"/>
    <hyperlink ref="L15" r:id="rId20" xr:uid="{615D8162-504E-4E52-8F25-F8BF3E8C23DB}"/>
    <hyperlink ref="L18" r:id="rId21" xr:uid="{71274A28-E09A-44CF-88A9-8FFE7BFA9917}"/>
    <hyperlink ref="L20" r:id="rId22" xr:uid="{2702BB9A-A429-4A21-BD8F-1D87EF2A69F2}"/>
    <hyperlink ref="L21" r:id="rId23" xr:uid="{492E338F-0F3E-4053-8368-9FBDA2F524E9}"/>
    <hyperlink ref="L22" r:id="rId24" xr:uid="{54559FB2-A054-42BE-A401-2A295AACCEC3}"/>
    <hyperlink ref="L24" r:id="rId25" xr:uid="{357D7CBC-5F61-45C6-99C7-FE210A3BAB53}"/>
    <hyperlink ref="L25" r:id="rId26" xr:uid="{3C5593BA-5596-4BE1-95A8-2EBB5D890901}"/>
    <hyperlink ref="L28" r:id="rId27" xr:uid="{AA1106A7-7792-451C-A1B3-F8F95E0A0F41}"/>
    <hyperlink ref="L29" r:id="rId28" xr:uid="{F2DE6ED9-49BD-4F3E-B6E5-9FC76E66082F}"/>
    <hyperlink ref="L30" r:id="rId29" xr:uid="{65E68099-C8BD-4B92-AF7D-F92E70CD5003}"/>
    <hyperlink ref="L34" r:id="rId30" xr:uid="{B75AEE22-5199-4632-912E-815B2DEFC1E3}"/>
    <hyperlink ref="L36" r:id="rId31" xr:uid="{FFDD1A0D-1F7B-42AD-9ED0-13066DB235D0}"/>
    <hyperlink ref="L37" r:id="rId32" xr:uid="{E046C488-4971-4FB6-9AD0-169BD43936A1}"/>
    <hyperlink ref="L39" r:id="rId33" xr:uid="{A50D26F2-56A5-4EDE-87AF-706C539251DF}"/>
    <hyperlink ref="L42" r:id="rId34" xr:uid="{985C8186-8663-4373-ACA6-A205DF8E5AFD}"/>
    <hyperlink ref="L48" r:id="rId35" xr:uid="{E55A96AD-F167-48B5-B83A-C22133770DCF}"/>
    <hyperlink ref="L55" r:id="rId36" xr:uid="{5DEA2540-7521-4EDA-B0D7-41796A8AF3B9}"/>
    <hyperlink ref="L59" r:id="rId37" xr:uid="{376E2920-5A7A-4A1B-B50D-33411C91C6EE}"/>
    <hyperlink ref="L70" r:id="rId38" xr:uid="{BCA81E07-E7F5-490D-B062-E4FFA9D64CFF}"/>
    <hyperlink ref="L71" r:id="rId39" xr:uid="{AA1F861F-E6CA-46B3-8D90-0352D1846223}"/>
    <hyperlink ref="L73" r:id="rId40" xr:uid="{5CEA6269-A4E2-4297-B918-9696D1648608}"/>
    <hyperlink ref="L79" r:id="rId41" xr:uid="{414A6F23-9C64-497E-9E26-A32B398C6FD1}"/>
    <hyperlink ref="L82" r:id="rId42" xr:uid="{85988AE0-40B6-4E31-8437-6EFDAB000BD8}"/>
    <hyperlink ref="L84" r:id="rId43" xr:uid="{EF6FEF88-5B22-4D49-84CA-18BA0AD03B6F}"/>
    <hyperlink ref="L85" r:id="rId44" xr:uid="{7640D783-3EA4-4FA3-9594-24A715E26D03}"/>
    <hyperlink ref="L86" r:id="rId45" xr:uid="{16C8C6A2-8244-44C5-97D5-C4BAA8A22FFE}"/>
    <hyperlink ref="L98" r:id="rId46" xr:uid="{65D0254A-BCC7-47C3-82D4-0AB317E1DE8A}"/>
    <hyperlink ref="L99" r:id="rId47" xr:uid="{B83E4973-5192-4C77-9993-81F1F9128B79}"/>
    <hyperlink ref="L101" r:id="rId48" xr:uid="{29DAA548-BD33-4D63-BC34-B28A87AAA243}"/>
    <hyperlink ref="L102" r:id="rId49" xr:uid="{75FA76D0-9C6A-4AE7-87D3-8A0ABC726D7A}"/>
    <hyperlink ref="L103" r:id="rId50" xr:uid="{522114C9-AB53-4F7B-9438-E4D990183875}"/>
    <hyperlink ref="L104" r:id="rId51" xr:uid="{262575B2-C20C-4614-9E33-27641C034D48}"/>
    <hyperlink ref="L107" r:id="rId52" xr:uid="{0D03129E-D20E-4FB5-A9AD-19FD7C1F8307}"/>
    <hyperlink ref="L113" r:id="rId53" xr:uid="{9EAE8E68-662A-4099-8519-89D2C2ADFE93}"/>
    <hyperlink ref="L114" r:id="rId54" xr:uid="{8F99EFCA-F4A3-4DB1-8BFC-6AA18E2B1978}"/>
    <hyperlink ref="L115" r:id="rId55" xr:uid="{07BB749F-351A-4C61-A150-E8D246B36E6D}"/>
    <hyperlink ref="L116" r:id="rId56" xr:uid="{F794265A-A0EC-4AA0-AF4E-6DBF2A1342DD}"/>
    <hyperlink ref="L119" r:id="rId57" xr:uid="{63399C92-6562-4E61-A73C-0E92889E27B5}"/>
    <hyperlink ref="L124" r:id="rId58" xr:uid="{A224E95F-2351-4637-8C29-FA32AF8A192B}"/>
    <hyperlink ref="L125" r:id="rId59" xr:uid="{5B58B11E-278F-4269-9888-F05FCE868DD5}"/>
    <hyperlink ref="L3" r:id="rId60" xr:uid="{AC012B0A-C31D-4558-9BFE-4B27F9818390}"/>
    <hyperlink ref="L126" r:id="rId61" xr:uid="{A346DA65-FF03-4501-ADA1-EA7A78266CFF}"/>
    <hyperlink ref="L127" r:id="rId62" xr:uid="{01C0805A-5CC2-42B2-B317-E5A9A061A772}"/>
    <hyperlink ref="L128" r:id="rId63" xr:uid="{E9ED8991-1A60-4BDA-AF5C-BE0ED9894CC3}"/>
    <hyperlink ref="L129" r:id="rId64" xr:uid="{B6EC5982-623D-4F8B-B9CF-06B729AF9392}"/>
    <hyperlink ref="L130" r:id="rId65" xr:uid="{1F1FC8BE-4FE2-4E3A-B813-FC61DABF29C0}"/>
    <hyperlink ref="L131" r:id="rId66" xr:uid="{00CBD919-CFCA-4DC4-934B-89952120D74D}"/>
    <hyperlink ref="L132" r:id="rId67" xr:uid="{52BC1B21-31D5-4FB1-A4C4-087F063A12DD}"/>
    <hyperlink ref="L133" r:id="rId68" xr:uid="{DC0EDFFF-B2A9-4C17-B988-BF58A6A02D16}"/>
    <hyperlink ref="L134" r:id="rId69" xr:uid="{034A29B2-0F80-429A-AE66-9D0BD2B79D53}"/>
    <hyperlink ref="L135" r:id="rId70" xr:uid="{A94B5D87-BC5D-4332-BF5E-073C6DF82C52}"/>
    <hyperlink ref="L136" r:id="rId71" xr:uid="{D3E88CB8-29B5-4844-8BF9-670AD3B9FFF1}"/>
    <hyperlink ref="L137" r:id="rId72" xr:uid="{DB04347C-BC05-4A11-8C72-BF68D1D67BA4}"/>
    <hyperlink ref="L138" r:id="rId73" xr:uid="{8BE26ABA-D80D-46F7-8824-C562DF7B531D}"/>
    <hyperlink ref="L139" r:id="rId74" xr:uid="{FE70B09F-F32C-44ED-92F1-AC5839972A0E}"/>
    <hyperlink ref="L140" r:id="rId75" xr:uid="{B4FFFD9B-8801-4A24-A701-85748F981B47}"/>
    <hyperlink ref="L141" r:id="rId76" xr:uid="{BD4494C1-9B88-4BFE-A76C-2F55B2D71224}"/>
    <hyperlink ref="L142" r:id="rId77" xr:uid="{D75113E2-177A-430B-932B-67E60C6513ED}"/>
    <hyperlink ref="L143" r:id="rId78" xr:uid="{E0A6CDD4-66D0-4C86-97D2-937DB6902714}"/>
    <hyperlink ref="L144" r:id="rId79" xr:uid="{3AE9C1AE-EF4D-44E1-8404-3E7601269AC8}"/>
    <hyperlink ref="L145" r:id="rId80" xr:uid="{C03684C6-857C-4DB8-AEC0-B1C28DACFEC8}"/>
    <hyperlink ref="L146" r:id="rId81" xr:uid="{D267C54E-D183-4027-BBA0-AB1D93E9B4DB}"/>
    <hyperlink ref="L147" r:id="rId82" xr:uid="{79B1E494-CB18-410A-B987-38095284FCA3}"/>
    <hyperlink ref="L148" r:id="rId83" xr:uid="{E8C4557B-890C-4648-B1D2-18FFF553A2F3}"/>
    <hyperlink ref="L149" r:id="rId84" xr:uid="{0B67AA7A-C9CC-4110-B8C3-DF8DB0A1D65D}"/>
    <hyperlink ref="L150" r:id="rId85" xr:uid="{1F96830A-94F1-47F0-B64A-A86CE131BC32}"/>
    <hyperlink ref="L151" r:id="rId86" xr:uid="{3C1BA9DC-68A3-4EC8-AE6C-4F84512B6B98}"/>
    <hyperlink ref="L152" r:id="rId87" xr:uid="{C21B6CEF-A405-4A6C-89F5-AA1660A9A783}"/>
    <hyperlink ref="L153" r:id="rId88" xr:uid="{C1666AE0-2F2A-419D-BC00-CA695B7501C2}"/>
    <hyperlink ref="L154" r:id="rId89" xr:uid="{22C6989F-B515-4C15-B1B7-E4994911152D}"/>
    <hyperlink ref="L155" r:id="rId90" xr:uid="{6F37CF68-3F4A-4C0D-8ADE-27070A0925CA}"/>
    <hyperlink ref="L156" r:id="rId91" xr:uid="{A3BE36A1-A429-48E9-AED3-A772627F2A0F}"/>
    <hyperlink ref="L157" r:id="rId92" xr:uid="{FA30F7AC-5AA1-4B9A-B086-DB599B982140}"/>
    <hyperlink ref="L158" r:id="rId93" xr:uid="{5E35B791-2B80-44F3-A379-9EB1F1ED5F05}"/>
    <hyperlink ref="L159" r:id="rId94" xr:uid="{E896EFD5-9AFF-414C-B9F8-85CBE234A3FA}"/>
    <hyperlink ref="L160" r:id="rId95" xr:uid="{9D12C035-4CE4-440D-B566-0B158079CBB4}"/>
    <hyperlink ref="L161" r:id="rId96" xr:uid="{0C1FC2AF-4D37-4E9A-B5C0-FFE46FA237B2}"/>
    <hyperlink ref="L162" r:id="rId97" xr:uid="{EC166480-5700-441F-86D4-0DE6817F62C3}"/>
    <hyperlink ref="L163" r:id="rId98" xr:uid="{36C8C561-BF39-44FB-8981-3CC9D5D76DB1}"/>
    <hyperlink ref="L164" r:id="rId99" xr:uid="{0D2D4895-2586-4947-A7E5-C7BA706D4C81}"/>
    <hyperlink ref="L165" r:id="rId100" xr:uid="{CFB8A304-6B77-4850-9C31-6458A29B7372}"/>
    <hyperlink ref="L166" r:id="rId101" xr:uid="{D5C9C916-770C-4BC0-AF30-DB8808F163AF}"/>
    <hyperlink ref="L167" r:id="rId102" xr:uid="{A84E4D18-A630-49F9-945F-1C3FD666A84A}"/>
    <hyperlink ref="L168" r:id="rId103" xr:uid="{B2750751-D55D-4A9B-B9AA-9D0AB5D9D39C}"/>
    <hyperlink ref="L169" r:id="rId104" xr:uid="{B282158E-7D99-443C-A37A-235E176F91A3}"/>
    <hyperlink ref="L170" r:id="rId105" xr:uid="{6B984949-3428-4643-9EBF-642B7A9B2672}"/>
    <hyperlink ref="L171" r:id="rId106" xr:uid="{2147CB6B-D2A4-4BD3-9783-12E5BA43DA4C}"/>
    <hyperlink ref="L172" r:id="rId107" xr:uid="{42FC3551-3A80-42A1-B900-CFC5A0DEE99F}"/>
    <hyperlink ref="L173" r:id="rId108" xr:uid="{E5DD58F7-97C0-4E04-8B77-7B5EF00A7EB9}"/>
    <hyperlink ref="L174" r:id="rId109" xr:uid="{0FC46262-1CAC-4D9C-9361-802044FE95BA}"/>
    <hyperlink ref="L175" r:id="rId110" xr:uid="{A64B20F1-86D2-449A-AC35-62F3D241A996}"/>
    <hyperlink ref="L176" r:id="rId111" xr:uid="{392D0905-58BC-4A7B-ACC1-3F40DB94EA9C}"/>
    <hyperlink ref="L177" r:id="rId112" xr:uid="{6DDE1C2E-FFA3-4514-A544-1A8A8CF5AE32}"/>
    <hyperlink ref="L178" r:id="rId113" xr:uid="{69CC4263-685E-4BAF-A329-DFE549E8F2E9}"/>
    <hyperlink ref="L179" r:id="rId114" xr:uid="{AC38B06C-5EFD-4134-B16B-CC806426D011}"/>
    <hyperlink ref="L180" r:id="rId115" xr:uid="{41C29AE3-A397-410C-924C-ADDD190417E0}"/>
    <hyperlink ref="L181" r:id="rId116" xr:uid="{D6F8E491-7AC0-437C-A035-6E20D96FF480}"/>
    <hyperlink ref="L182" r:id="rId117" xr:uid="{F2779462-8B89-4C51-8C77-48C69E376EA8}"/>
    <hyperlink ref="L183" r:id="rId118" xr:uid="{E66C24A9-81DE-4F7F-94F1-11C155AD50A9}"/>
    <hyperlink ref="L184" r:id="rId119" xr:uid="{192AC946-1DE4-4D4F-8A4B-5D993ECD80E1}"/>
    <hyperlink ref="L185" r:id="rId120" xr:uid="{C7FE665E-0C80-4F90-A4F9-66267053DC4C}"/>
    <hyperlink ref="L186" r:id="rId121" xr:uid="{20B0DCCD-81C7-44EA-AF0F-FAF620C3A1E0}"/>
    <hyperlink ref="L187" r:id="rId122" xr:uid="{D4935582-C0B8-40E5-B810-050A70E01CFE}"/>
    <hyperlink ref="L188" r:id="rId123" xr:uid="{4FBD92A4-5CF2-4241-99E3-9E32080EFE90}"/>
    <hyperlink ref="L189" r:id="rId124" xr:uid="{8C3705E4-08B8-4700-BAFF-602D274EAB06}"/>
    <hyperlink ref="L190" r:id="rId125" xr:uid="{268A11DA-D17D-4713-BFC7-DB337E4D6DDB}"/>
    <hyperlink ref="L191" r:id="rId126" xr:uid="{39508DCA-35B2-4725-8CAF-D848D9C47AED}"/>
    <hyperlink ref="L192" r:id="rId127" xr:uid="{90F17195-377B-4B27-AC57-2145CFD06680}"/>
    <hyperlink ref="L193" r:id="rId128" xr:uid="{384F7895-A99A-4DFA-AE3C-7C4A874A5D87}"/>
    <hyperlink ref="L194" r:id="rId129" xr:uid="{2E8A7533-EF34-4EAE-B0CD-373A34A62AFC}"/>
    <hyperlink ref="L195" r:id="rId130" xr:uid="{9E866B9F-A52E-43B3-87F3-12E3768EB419}"/>
    <hyperlink ref="L196" r:id="rId131" xr:uid="{02301EEB-FAB1-414C-BE3A-F292B27F5FB6}"/>
    <hyperlink ref="L197" r:id="rId132" xr:uid="{B599CE73-0DB7-4589-A7A9-2C3D68EA141D}"/>
    <hyperlink ref="L198" r:id="rId133" xr:uid="{0B6F2940-C4EB-4DA6-9E39-DDDF17074404}"/>
    <hyperlink ref="L199" r:id="rId134" xr:uid="{70BD8BAC-F418-4EAE-AF8F-6ADE0B94C7E7}"/>
    <hyperlink ref="L200" r:id="rId135" xr:uid="{26AABB77-7D3F-453B-A588-0CED05155A0E}"/>
    <hyperlink ref="L201" r:id="rId136" xr:uid="{E6E49F22-8E49-433A-B432-BC425B7369B1}"/>
    <hyperlink ref="L202" r:id="rId137" xr:uid="{E689A171-106F-4226-9A7D-26B78E7C70ED}"/>
    <hyperlink ref="L203" r:id="rId138" xr:uid="{B4C46149-C674-4CE8-B6D7-79B1F8A576D2}"/>
    <hyperlink ref="L204" r:id="rId139" xr:uid="{C535F41E-339C-4A3B-9CF4-0C4EE4DE716A}"/>
    <hyperlink ref="L205" r:id="rId140" xr:uid="{44C51C65-D979-4491-97CF-CAA2B9C48317}"/>
    <hyperlink ref="L206" r:id="rId141" xr:uid="{E8B0D46D-C37F-43CE-B217-F55C3BC9BB76}"/>
    <hyperlink ref="L207" r:id="rId142" xr:uid="{D82EDADB-1740-4672-9340-CCB94D657D8E}"/>
    <hyperlink ref="L208" r:id="rId143" xr:uid="{CDDF34C0-5761-440F-90B0-18A3880774AA}"/>
    <hyperlink ref="L209" r:id="rId144" xr:uid="{AF237997-E175-4D5F-A547-120D305A8651}"/>
    <hyperlink ref="L210" r:id="rId145" xr:uid="{A6D1F500-F175-4A8E-8381-3C6220C47A1D}"/>
    <hyperlink ref="L211" r:id="rId146" xr:uid="{394458D0-9EB8-4AAC-AC98-B566B64DA9EC}"/>
    <hyperlink ref="L212" r:id="rId147" xr:uid="{B6C32AC5-DEE5-43CB-8F0C-413C77667163}"/>
    <hyperlink ref="L213" r:id="rId148" xr:uid="{7EC9B927-188B-44A6-A171-EEB2414FF956}"/>
    <hyperlink ref="L214" r:id="rId149" xr:uid="{555CEC70-9F53-416D-84CA-2E94EE6F2104}"/>
    <hyperlink ref="L215" r:id="rId150" xr:uid="{DB92067C-C5A7-43A2-9610-97FC3DE4DD82}"/>
    <hyperlink ref="L216" r:id="rId151" xr:uid="{63120168-AEA0-4F16-B4C3-A058D072BC28}"/>
    <hyperlink ref="L217" r:id="rId152" xr:uid="{AB7185B7-AD34-48B6-8EFF-198EA751FCA0}"/>
    <hyperlink ref="L218" r:id="rId153" xr:uid="{142FD7E5-16C1-483C-A142-BC47E50D125F}"/>
    <hyperlink ref="L219" r:id="rId154" xr:uid="{188D68E1-A3DC-4585-9FB4-9BF09D384730}"/>
    <hyperlink ref="L220" r:id="rId155" xr:uid="{6B366FFE-F538-4A77-A852-AF0ECD1A8B9D}"/>
    <hyperlink ref="L221" r:id="rId156" xr:uid="{D7DCF456-CE80-4550-BAB7-C34781EAEEB5}"/>
    <hyperlink ref="L222" r:id="rId157" xr:uid="{41D3C017-9D11-45C6-81DD-9CE030030E6A}"/>
    <hyperlink ref="L223" r:id="rId158" xr:uid="{163C4258-3B03-4489-B182-F858CEB38981}"/>
    <hyperlink ref="L224" r:id="rId159" xr:uid="{9A064557-42E1-469A-9D0B-A655933E886F}"/>
    <hyperlink ref="L225" r:id="rId160" xr:uid="{C452EE96-7C21-4CCF-8321-F79C73DB1760}"/>
    <hyperlink ref="L226" r:id="rId161" xr:uid="{548AC921-48F2-4FF3-8525-09417A3FC9AC}"/>
    <hyperlink ref="L227" r:id="rId162" xr:uid="{6FE6DCE3-2615-404B-9C57-17F6285374D4}"/>
    <hyperlink ref="L228" r:id="rId163" xr:uid="{A5AA578D-AE11-4298-AC96-7439C11C9C70}"/>
    <hyperlink ref="L229" r:id="rId164" xr:uid="{D8899D45-FEC3-45A6-ACF8-998F918EC017}"/>
    <hyperlink ref="L230" r:id="rId165" xr:uid="{78355194-08DD-4481-B4A8-447634A50415}"/>
    <hyperlink ref="L231" r:id="rId166" xr:uid="{6CDAAF17-481F-46E5-9DAD-91C1FFAF91F4}"/>
    <hyperlink ref="L232" r:id="rId167" xr:uid="{01FEF1D0-16C6-4AFC-8C11-ED5033BB6091}"/>
    <hyperlink ref="L233" r:id="rId168" xr:uid="{B1307A04-9802-4EB8-B056-C4B238481445}"/>
    <hyperlink ref="L234" r:id="rId169" xr:uid="{2D6B81E1-1E8F-4B15-82FA-5E55C86640B2}"/>
    <hyperlink ref="L235" r:id="rId170" xr:uid="{7A8B80F2-3627-431D-8550-309E53E5671A}"/>
    <hyperlink ref="L236" r:id="rId171" xr:uid="{081282FF-C033-4232-9E4C-06FA26DDFEE1}"/>
    <hyperlink ref="L237" r:id="rId172" xr:uid="{74A0063F-9B8A-4E2C-8A8D-33343498A985}"/>
    <hyperlink ref="L238" r:id="rId173" xr:uid="{F05CB91C-57E1-49B0-A2F2-744B44ACC2D7}"/>
    <hyperlink ref="L239" r:id="rId174" xr:uid="{FD6CF84B-2C3C-404E-BC26-6608247AD587}"/>
    <hyperlink ref="L240" r:id="rId175" xr:uid="{208BB614-4BE2-46BB-ADC8-17D7B6375A07}"/>
    <hyperlink ref="L241" r:id="rId176" xr:uid="{788B8A49-1D9D-4D6E-9587-4E71A3617814}"/>
    <hyperlink ref="L242" r:id="rId177" xr:uid="{03F62FEF-11AF-41AC-8F22-FF76F6CBD396}"/>
    <hyperlink ref="L243" r:id="rId178" xr:uid="{2DEDC2CD-1942-4CDB-9DA0-875A8F00D559}"/>
    <hyperlink ref="L244" r:id="rId179" xr:uid="{AB09F992-F6AD-430F-BC6D-6A997DA2287D}"/>
    <hyperlink ref="L245" r:id="rId180" xr:uid="{89639627-5F6C-40C5-BD20-F860E495A5CF}"/>
    <hyperlink ref="L246" r:id="rId181" xr:uid="{EA05FDB1-AF64-4294-80B7-9F5D6498422F}"/>
    <hyperlink ref="L247" r:id="rId182" xr:uid="{60E4B2EE-9C66-49D8-9A97-B6F9B22E11AE}"/>
    <hyperlink ref="L248" r:id="rId183" xr:uid="{530ED7A0-B20A-473A-9203-38267E34D712}"/>
    <hyperlink ref="L249" r:id="rId184" xr:uid="{E0B17080-F9A5-4E3F-9C82-D496347EA2CF}"/>
    <hyperlink ref="L250" r:id="rId185" xr:uid="{C985BBF0-CC4B-4036-A6AC-AE3C8767C02E}"/>
    <hyperlink ref="L251" r:id="rId186" xr:uid="{1ECDC376-4A3C-46EB-B4E6-D0D24C3A4D31}"/>
    <hyperlink ref="L252" r:id="rId187" xr:uid="{F0C29E90-5F2A-4B75-AF59-33FCB950EB75}"/>
    <hyperlink ref="L253" r:id="rId188" xr:uid="{97D05849-9386-486E-9F9B-9CB963FFA659}"/>
    <hyperlink ref="L254" r:id="rId189" xr:uid="{E13BAB88-6E56-4CD5-9569-91223F83C1F2}"/>
    <hyperlink ref="L332" r:id="rId190" xr:uid="{E0AED9AB-663D-4C31-9267-9883030DD902}"/>
    <hyperlink ref="L333" r:id="rId191" xr:uid="{1BF25D42-7A91-43BF-BFC8-DF97E53E85C8}"/>
    <hyperlink ref="L334" r:id="rId192" xr:uid="{4E50DAD3-E41E-40FF-9008-8E0AA272CAC0}"/>
    <hyperlink ref="L350" r:id="rId193" xr:uid="{D0F6CCE0-BF10-4980-9F2A-535F6D3498FF}"/>
    <hyperlink ref="L255" r:id="rId194" xr:uid="{F34BE017-D9B0-48B4-8E19-3583464CA8B7}"/>
    <hyperlink ref="L256" r:id="rId195" xr:uid="{0312B93F-F58D-4401-8BB3-1BE53EDDC526}"/>
    <hyperlink ref="L260" r:id="rId196" xr:uid="{DBEC9BFB-96A6-46C4-ADD8-D805C34DD05F}"/>
    <hyperlink ref="L261" r:id="rId197" xr:uid="{B08CA89D-2BB3-4EF8-B4BA-17D8A11B6763}"/>
    <hyperlink ref="L272" r:id="rId198" xr:uid="{B6C9F782-0B6B-4A5B-9B2C-24E9EEA7B681}"/>
    <hyperlink ref="L274" r:id="rId199" xr:uid="{4EFEFBFC-78C7-4854-A14B-816A48404DBB}"/>
    <hyperlink ref="L286" r:id="rId200" xr:uid="{3BB479C9-9759-4679-88E9-10438FD867E1}"/>
    <hyperlink ref="L288" r:id="rId201" xr:uid="{04A90E87-AC72-4BCA-B95E-5EE3B6556638}"/>
    <hyperlink ref="L290" r:id="rId202" xr:uid="{D8508BA0-0FB2-43C3-9E6B-46141B72E515}"/>
    <hyperlink ref="L299" r:id="rId203" xr:uid="{17F24195-4F88-4F52-AB7C-6D72A3BA744F}"/>
    <hyperlink ref="L300" r:id="rId204" xr:uid="{1FDE4747-F867-4129-8760-F5318EFD3BF6}"/>
    <hyperlink ref="L301" r:id="rId205" xr:uid="{BEE6DE06-8A0D-4CE6-ADC4-353FB586EE33}"/>
    <hyperlink ref="L317" r:id="rId206" xr:uid="{24A62DBA-89A0-403D-8C9F-95117ED9AC33}"/>
    <hyperlink ref="L319" r:id="rId207" xr:uid="{9CFB8F06-3337-4F32-9DCD-5213FB4A1A84}"/>
    <hyperlink ref="L325" r:id="rId208" xr:uid="{94F7E490-BE59-495E-AADC-90DE1CBA01A2}"/>
    <hyperlink ref="L337" r:id="rId209" xr:uid="{2A3D02D4-D64B-4440-B1BD-92BABB07D11A}"/>
    <hyperlink ref="L342" r:id="rId210" xr:uid="{763396CB-1FFC-44A5-BF08-6296154C5DF9}"/>
    <hyperlink ref="L346" r:id="rId211" xr:uid="{19DD4A4B-0E07-4FCC-87C0-15340F90C741}"/>
    <hyperlink ref="L347" r:id="rId212" xr:uid="{E88E1D0B-C8AC-4D07-9253-388DD06B1A86}"/>
    <hyperlink ref="L348" r:id="rId213" xr:uid="{E80E366B-F797-4626-934B-986B3F277E52}"/>
    <hyperlink ref="L349" r:id="rId214" xr:uid="{E8968241-3E98-4D2F-BEEB-CFAD3B4E61C5}"/>
    <hyperlink ref="L356" r:id="rId215" xr:uid="{799BE487-0361-42E9-BC2C-B0790D813269}"/>
    <hyperlink ref="L359" r:id="rId216" xr:uid="{49BF7CE0-8BB5-46DD-91B8-FE552C022F02}"/>
    <hyperlink ref="L363" r:id="rId217" xr:uid="{F4570759-3DC4-4CC3-86AC-A1F3AC6955EF}"/>
    <hyperlink ref="L364" r:id="rId218" xr:uid="{433BCD7E-CEE3-4E07-B818-25C193B382CE}"/>
    <hyperlink ref="L366" r:id="rId219" xr:uid="{EC1BBBB3-AF83-4A6E-8BE7-DA5E8C93FFEA}"/>
    <hyperlink ref="L368" r:id="rId220" xr:uid="{D9406281-8132-41BA-BD1F-20110CBFD777}"/>
    <hyperlink ref="L371" r:id="rId221" xr:uid="{19EC3CF3-0E0C-4702-9646-D60F59FCECB2}"/>
    <hyperlink ref="L375" r:id="rId222" xr:uid="{D6CB37AE-6705-4B41-ABF7-3DEF36D1850C}"/>
    <hyperlink ref="L391" r:id="rId223" xr:uid="{F87205A8-138F-47CB-905F-2ED6B2C8EAF0}"/>
    <hyperlink ref="L392" r:id="rId224" xr:uid="{03D8070A-F954-4860-B60E-0286737C06AB}"/>
    <hyperlink ref="L393" r:id="rId225" xr:uid="{6EC8B24C-EE9A-4ADC-A60E-C2728508A8B8}"/>
    <hyperlink ref="L394" r:id="rId226" xr:uid="{0A2D8CD1-4B71-4BB4-9DFE-59EAB93F7C0D}"/>
    <hyperlink ref="L395" r:id="rId227" xr:uid="{EBE94800-76C3-4B52-9BD5-2F9815E485CA}"/>
    <hyperlink ref="L400" r:id="rId228" xr:uid="{C0CC749A-61B2-4930-9DD2-E24161E45ADD}"/>
    <hyperlink ref="L415" r:id="rId229" xr:uid="{8CC8AB83-929C-4C97-9D2F-47E70781440E}"/>
    <hyperlink ref="L416" r:id="rId230" xr:uid="{0D260A8C-4B15-4B68-91C2-C3BEE96946EC}"/>
    <hyperlink ref="L417" r:id="rId231" xr:uid="{E8318FBE-9D91-4486-ABBA-46FE5F314EB7}"/>
    <hyperlink ref="L418" r:id="rId232" display="www.researchgate.net/profile/Lorena-Trejo/publication/394395413_MEDIOS_PARA_LA_ENSENANZA_Y_EL_DESARROLLO_DEL_PENSAMIENTO_MATEMATICO_EN_EDUCACION_OBLIGATORIA_Y_NIVEL_SUPERIOR/links/68954c798a487c1ea6d932f4/MEDIOS-PARA-LA-ENSENANZA-Y-EL-DESARROLLO-DEL-PENSAMIENTO-MATEMATICO-EN-EDUCACION-OBLIGATORIA-Y-NIVEL-SUPERIOR.pdf " xr:uid="{0E9D76E4-8686-42A2-ADB5-1395CAF4E769}"/>
    <hyperlink ref="L419" r:id="rId233" xr:uid="{BC7F4A7C-0F74-4AC7-8F52-41E8F5CDB389}"/>
    <hyperlink ref="L422" r:id="rId234" xr:uid="{3D658F20-2898-4163-A795-20C0149FCA2B}"/>
    <hyperlink ref="L424" r:id="rId235" xr:uid="{8D5BEDAC-A8A7-403E-A286-651A44C93E23}"/>
    <hyperlink ref="L427" r:id="rId236" xr:uid="{74515C50-D803-40B2-88F8-F1381A97C156}"/>
    <hyperlink ref="L426" r:id="rId237" xr:uid="{7F479A5D-E42F-4224-BF68-91BE158548D3}"/>
    <hyperlink ref="L425" r:id="rId238" xr:uid="{B34318AB-102E-4BAE-945B-EAE609EAA651}"/>
    <hyperlink ref="L428" r:id="rId239" xr:uid="{0D55F844-7BD2-47D8-8E5D-6A4390415F26}"/>
    <hyperlink ref="L423" r:id="rId240" xr:uid="{53B0F2C3-469D-4A7E-A56A-D71FE0941564}"/>
    <hyperlink ref="L441" r:id="rId241" xr:uid="{2F234B08-3300-480E-B3D7-26E56D0786D7}"/>
    <hyperlink ref="L436" r:id="rId242" xr:uid="{14E016CF-4681-41F1-A807-888FE4DD1CB9}"/>
    <hyperlink ref="L433" r:id="rId243" xr:uid="{27B1A36B-D244-45EA-9FD6-C95CF47CAD63}"/>
    <hyperlink ref="L432" r:id="rId244" xr:uid="{E252D01A-F9EF-41E5-B26C-EB3DF973716E}"/>
    <hyperlink ref="L431" r:id="rId245" xr:uid="{8A61BAE2-A186-4BA8-831C-464F99FCAA95}"/>
    <hyperlink ref="L430" r:id="rId246" xr:uid="{D8E756CD-476D-4069-86F4-7EDC30C7E4EC}"/>
    <hyperlink ref="L435" r:id="rId247" xr:uid="{1451E500-89F0-421D-95E1-0C44EE654A80}"/>
    <hyperlink ref="L438" r:id="rId248" xr:uid="{5D0E5B8E-171C-466F-B6F9-98C23A2E072D}"/>
    <hyperlink ref="L440" r:id="rId249" xr:uid="{1CFC6254-9857-48D8-BCC8-85B5DFA26302}"/>
    <hyperlink ref="L439" r:id="rId250" xr:uid="{8257F880-93D2-494E-9515-C20D9720A75C}"/>
    <hyperlink ref="L437" r:id="rId251" xr:uid="{2E5831BA-5C92-4C7A-B299-158FA0CB14B0}"/>
    <hyperlink ref="L434" r:id="rId252" xr:uid="{910AB591-965B-4233-B3AD-2E2203A2A19E}"/>
    <hyperlink ref="L429" r:id="rId253" xr:uid="{7497FD19-1AB4-4239-9BBC-32C6C147ABD4}"/>
    <hyperlink ref="L421" r:id="rId254" location="page=131" xr:uid="{F628C9CA-D72C-40EF-BB9F-C53BDDEE4D52}"/>
    <hyperlink ref="L420" r:id="rId255" xr:uid="{E23EDB07-98E9-4040-A205-62A82567FDD5}"/>
    <hyperlink ref="L298" r:id="rId256" xr:uid="{392138BC-A53F-43F7-A4C9-EAAB54C07F31}"/>
  </hyperlinks>
  <pageMargins left="0.7" right="0.7" top="0.75" bottom="0.75" header="0.3" footer="0.3"/>
  <pageSetup orientation="portrait" r:id="rId257"/>
  <legacyDrawing r:id="rId258"/>
  <tableParts count="1">
    <tablePart r:id="rId25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Marco Luciano Munoz Rivera</cp:lastModifiedBy>
  <dcterms:created xsi:type="dcterms:W3CDTF">2022-04-04T12:57:07Z</dcterms:created>
  <dcterms:modified xsi:type="dcterms:W3CDTF">2025-10-01T13:55:27Z</dcterms:modified>
</cp:coreProperties>
</file>